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<sst xmlns="http://schemas.openxmlformats.org/spreadsheetml/2006/main" count="4117" uniqueCount="1873">
  <si>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</si>
  <si>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</si>
  <si>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</si>
  <si>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</si>
  <si>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</si>
  <si>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</si>
  <si>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</si>
  <si>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</si>
  <si>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</si>
  <si>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</si>
  <si>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</si>
  <si>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</si>
  <si>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</si>
  <si>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</si>
  <si>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</si>
  <si>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</si>
  <si>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</si>
  <si>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</si>
  <si>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</si>
  <si>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</si>
  <si>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</si>
  <si>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</si>
  <si>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</si>
  <si>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</si>
  <si>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</si>
  <si>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</si>
  <si>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</si>
  <si>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</si>
  <si>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</si>
  <si>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</si>
  <si>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</si>
  <si>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</si>
  <si>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</si>
  <si>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</si>
  <si>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</si>
  <si>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</si>
  <si>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</si>
  <si>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</si>
  <si>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</si>
  <si>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</si>
  <si>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</si>
  <si>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</si>
  <si>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</si>
  <si>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</si>
  <si>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</si>
  <si>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</si>
  <si>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</si>
  <si>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</si>
  <si>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</si>
  <si>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</si>
  <si>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</si>
  <si>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</si>
  <si>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</si>
  <si>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</si>
  <si>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</si>
  <si>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</si>
  <si>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</si>
  <si>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</si>
  <si>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</si>
  <si>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</si>
  <si>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</si>
  <si>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</si>
  <si>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</si>
  <si>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</si>
  <si>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</si>
  <si>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</si>
  <si>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</si>
  <si>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</si>
  <si>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</si>
  <si>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</si>
  <si>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</si>
  <si>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</si>
  <si>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</si>
  <si>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</si>
  <si>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</si>
  <si>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</si>
  <si>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</si>
  <si>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</si>
  <si>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</si>
  <si>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</si>
  <si>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</si>
  <si>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</si>
  <si>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</si>
  <si>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</si>
  <si>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</si>
  <si>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</si>
  <si>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</si>
  <si>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</si>
  <si>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</si>
  <si>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</si>
  <si>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</si>
  <si>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</si>
  <si>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</si>
  <si>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</si>
  <si>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</si>
  <si>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</si>
  <si>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</si>
  <si>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</si>
  <si>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</si>
  <si>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</si>
  <si>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</si>
  <si>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</si>
  <si>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</si>
  <si>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</si>
  <si>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</si>
  <si>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</si>
  <si>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</si>
  <si>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</si>
  <si>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</si>
  <si>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</si>
  <si>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</si>
  <si>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</si>
  <si>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</si>
  <si>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</si>
  <si>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</si>
  <si>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</si>
  <si>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</si>
  <si>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</si>
  <si>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</si>
  <si>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</si>
  <si>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</si>
  <si>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</si>
  <si>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</si>
  <si>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</si>
  <si>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</si>
  <si>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</si>
  <si>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</si>
  <si>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</si>
  <si>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</si>
  <si>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</si>
  <si>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</si>
  <si>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</si>
  <si>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</si>
  <si>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</si>
  <si>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</si>
  <si>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</si>
  <si>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</si>
  <si>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</si>
  <si>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</si>
  <si>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</si>
  <si>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</si>
  <si>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</si>
  <si>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</si>
  <si>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</si>
  <si>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</si>
  <si>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</si>
  <si>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</si>
  <si>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</si>
  <si>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</si>
  <si>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</si>
  <si>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</si>
  <si>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</si>
  <si>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</si>
  <si>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</si>
  <si>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</si>
  <si>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</si>
  <si>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</si>
  <si>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</si>
  <si>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</si>
  <si>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</si>
  <si>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</si>
  <si>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</si>
  <si>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</si>
  <si>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</si>
  <si>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</si>
  <si>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</si>
  <si>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</si>
  <si>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</si>
  <si>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</si>
  <si>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</si>
  <si>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</si>
  <si>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</si>
  <si>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</si>
  <si>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</si>
  <si>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</si>
  <si>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</si>
  <si>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</si>
  <si>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</si>
  <si>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</si>
  <si>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</si>
  <si>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</si>
  <si>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</si>
  <si>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</si>
  <si>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</si>
  <si>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</si>
  <si>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</si>
  <si>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</si>
  <si>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</si>
  <si>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</si>
  <si>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</si>
  <si>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</si>
  <si>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</si>
  <si>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</si>
  <si>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</si>
  <si>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</si>
  <si>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</si>
  <si>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</si>
  <si>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</si>
  <si>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</si>
  <si>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</si>
  <si>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</si>
  <si>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</si>
  <si>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</si>
  <si>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</si>
  <si>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</si>
  <si>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</si>
  <si>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</si>
  <si>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</si>
  <si>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</si>
  <si>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</si>
  <si>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</si>
  <si>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</si>
  <si>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</si>
  <si>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</si>
  <si>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</si>
  <si>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</si>
  <si>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</si>
  <si>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</si>
  <si>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</si>
  <si>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</si>
  <si>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</si>
  <si>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</si>
  <si>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</si>
  <si>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</si>
  <si>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</si>
  <si>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</si>
  <si>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</si>
  <si>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</si>
  <si>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</si>
  <si>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</si>
  <si>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</si>
  <si>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</si>
  <si>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</si>
  <si>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</si>
  <si>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</si>
  <si>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</si>
  <si>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</si>
  <si>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</si>
  <si>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</si>
  <si>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</si>
  <si>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</si>
  <si>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</si>
  <si>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</si>
  <si>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</si>
  <si>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</si>
  <si>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</si>
  <si>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</si>
  <si>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</si>
  <si>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</si>
  <si>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</si>
  <si>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</si>
  <si>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</si>
  <si>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</si>
  <si>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</si>
  <si>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</si>
  <si>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</si>
  <si>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</si>
  <si>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</si>
  <si>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</si>
  <si>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</si>
  <si>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</si>
  <si>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</si>
  <si>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</si>
  <si>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</si>
  <si>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</si>
  <si>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</si>
  <si>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</si>
  <si>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</si>
  <si>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</si>
  <si>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</si>
  <si>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</si>
  <si>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</si>
  <si>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</si>
  <si>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</si>
  <si>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</si>
  <si>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</si>
  <si>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</si>
  <si>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</si>
  <si>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</si>
  <si>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</si>
  <si>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</si>
  <si>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</si>
  <si>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</si>
  <si>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</si>
  <si>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</si>
  <si>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</si>
  <si>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</si>
  <si>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</si>
  <si>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</si>
  <si>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</si>
  <si>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</si>
  <si>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</si>
  <si>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</si>
  <si>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</si>
  <si>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</si>
  <si>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</si>
  <si>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</si>
  <si>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</si>
  <si>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</si>
  <si>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</si>
  <si>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</si>
  <si>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</si>
  <si>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</si>
  <si>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</si>
  <si>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</si>
  <si>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</si>
  <si>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</si>
  <si>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</si>
  <si>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</si>
  <si>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</si>
  <si>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</si>
  <si>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</si>
  <si>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</si>
  <si>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</si>
  <si>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</si>
  <si>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</si>
  <si>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</si>
  <si>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</si>
  <si>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</si>
  <si>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</si>
  <si>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</si>
  <si>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</si>
  <si>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</si>
  <si>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</si>
  <si>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</si>
  <si>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</si>
  <si>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</si>
  <si>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</si>
  <si>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</si>
  <si>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</si>
  <si>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</si>
  <si>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</si>
  <si>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</si>
  <si>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</si>
  <si>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</si>
  <si>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</si>
  <si>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</si>
  <si>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</si>
  <si>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</si>
  <si>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</si>
  <si>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</si>
  <si>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</si>
  <si>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</si>
  <si>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</si>
  <si>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</si>
  <si>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</si>
  <si>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</si>
  <si>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</si>
  <si>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</si>
  <si>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</si>
  <si>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</si>
  <si>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</si>
  <si>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</si>
  <si>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</si>
  <si>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</si>
  <si>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</si>
  <si>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</si>
  <si>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</si>
  <si>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</si>
  <si>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</si>
  <si>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</si>
  <si>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</si>
  <si>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</si>
  <si>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</si>
  <si>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</si>
  <si>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</si>
  <si>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</si>
  <si>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</si>
  <si>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</si>
  <si>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</si>
  <si>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</si>
  <si>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</si>
  <si>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</si>
  <si>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</si>
  <si>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</si>
  <si>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</si>
  <si>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</si>
  <si>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</si>
  <si>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</si>
  <si>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</si>
  <si>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</si>
  <si>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</si>
  <si>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</si>
  <si>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</si>
  <si>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</si>
  <si>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</si>
  <si>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</si>
  <si>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</si>
  <si>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</si>
  <si>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</si>
  <si>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</si>
  <si>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</si>
  <si>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</si>
  <si>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</si>
  <si>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</si>
  <si>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</si>
  <si>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</si>
  <si>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</si>
  <si>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</si>
  <si>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</si>
  <si>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</si>
  <si>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</si>
  <si>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</si>
  <si>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</si>
  <si>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</si>
  <si>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</si>
  <si>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</si>
  <si>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</si>
  <si>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</si>
  <si>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</si>
  <si>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</si>
  <si>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</si>
  <si>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</si>
  <si>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</si>
  <si>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</si>
  <si>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</si>
  <si>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</si>
  <si>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</si>
  <si>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</si>
  <si>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</si>
  <si>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</si>
  <si>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</si>
  <si>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</si>
  <si>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</si>
  <si>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</si>
  <si>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</si>
  <si>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</si>
  <si>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</si>
  <si>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</si>
  <si>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</si>
  <si>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</si>
  <si>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</si>
  <si>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</si>
  <si>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</si>
  <si>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</si>
  <si>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</si>
  <si>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</si>
  <si>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</si>
  <si>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</si>
  <si>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</si>
  <si>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</si>
  <si>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</si>
  <si>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</si>
  <si>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</si>
  <si>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</si>
  <si>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</si>
  <si>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</si>
  <si>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</si>
  <si>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</si>
  <si>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</si>
  <si>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</si>
  <si>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</si>
  <si>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</si>
  <si>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</si>
  <si>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</si>
  <si>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</si>
  <si>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</si>
  <si>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</si>
  <si>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</si>
  <si>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</si>
  <si>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</si>
  <si>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</si>
  <si>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</si>
  <si>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</si>
  <si>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</si>
  <si>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</si>
  <si>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</si>
  <si>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</si>
  <si>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</si>
  <si>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</si>
  <si>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</si>
  <si>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</si>
  <si>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</si>
  <si>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</si>
  <si>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</si>
  <si>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</si>
  <si>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</si>
  <si>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</si>
  <si>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</si>
  <si>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</si>
  <si>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</si>
  <si>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</si>
  <si>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</si>
  <si>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</si>
  <si>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</si>
  <si>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</si>
  <si>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</si>
  <si>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</si>
  <si>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</si>
  <si>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</si>
  <si>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</si>
  <si>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</si>
  <si>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</si>
  <si>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</si>
  <si>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</si>
  <si>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</si>
  <si>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</si>
  <si>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</si>
  <si>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</si>
  <si>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</si>
  <si>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</si>
  <si>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</si>
  <si>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</si>
  <si>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</si>
  <si>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</si>
  <si>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</si>
  <si>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</si>
  <si>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</si>
  <si>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</si>
  <si>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</si>
  <si>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</si>
  <si>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</si>
  <si>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</si>
  <si>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</si>
  <si>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</si>
  <si>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</si>
  <si>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</si>
  <si>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</si>
  <si>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</si>
  <si>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</si>
  <si>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</si>
  <si>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</si>
  <si>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</si>
  <si>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</si>
  <si>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</si>
  <si>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</si>
  <si>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</si>
  <si>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</si>
  <si>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</si>
  <si>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</si>
  <si>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</si>
  <si>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</si>
  <si>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</si>
  <si>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</si>
  <si>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</si>
  <si>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</si>
  <si>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</si>
  <si>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</si>
  <si>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</si>
  <si>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</si>
  <si>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</si>
  <si>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</si>
  <si>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</si>
  <si>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</si>
  <si>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</si>
  <si>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</si>
  <si>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</si>
  <si>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</si>
  <si>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</si>
  <si>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</si>
  <si>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</si>
  <si>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</si>
  <si>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</si>
  <si>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</si>
  <si>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</si>
  <si>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</si>
  <si>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</si>
  <si>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</si>
  <si>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</si>
  <si>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</si>
  <si>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</si>
  <si>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</si>
  <si>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</si>
  <si>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</si>
  <si>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</si>
  <si>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</si>
  <si>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</si>
  <si>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</si>
  <si>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</si>
  <si>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</si>
  <si>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</si>
  <si>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</si>
  <si>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</si>
  <si>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</si>
  <si>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</si>
  <si>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</si>
  <si>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</si>
  <si>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</si>
  <si>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</si>
  <si>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</si>
  <si>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</si>
  <si>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</si>
  <si>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</si>
  <si>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</si>
  <si>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</si>
  <si>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</si>
  <si>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</si>
  <si>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</si>
  <si>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</si>
  <si>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</si>
  <si>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</si>
  <si>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</si>
  <si>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</si>
  <si>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</si>
  <si>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</si>
  <si>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</si>
  <si>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</si>
  <si>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</si>
  <si>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</si>
  <si>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</si>
  <si>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</si>
  <si>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</si>
  <si>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</si>
  <si>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</si>
  <si>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</si>
  <si>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</si>
  <si>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</si>
  <si>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</si>
  <si>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</si>
  <si>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</si>
  <si>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</si>
  <si>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</si>
  <si>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</si>
  <si>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</si>
  <si>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</si>
  <si>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</si>
  <si>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</si>
  <si>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</si>
  <si>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</si>
  <si>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</si>
  <si>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</si>
  <si>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</si>
  <si>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</si>
  <si>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</si>
  <si>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</si>
  <si>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</si>
  <si>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</si>
  <si>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</si>
  <si>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</si>
  <si>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</si>
  <si>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</si>
  <si>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</si>
  <si>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</si>
  <si>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</si>
  <si>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</si>
  <si>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</si>
  <si>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</si>
  <si>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</si>
  <si>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</si>
  <si>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</si>
  <si>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</si>
  <si>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</si>
  <si>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</si>
  <si>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</si>
  <si>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</si>
  <si>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</si>
  <si>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</si>
  <si>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</si>
  <si>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</si>
  <si>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</si>
  <si>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</si>
  <si>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</si>
  <si>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</si>
  <si>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</si>
  <si>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</si>
  <si>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</si>
  <si>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</si>
  <si>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</si>
  <si>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</si>
  <si>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</si>
  <si>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</si>
  <si>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</si>
  <si>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</si>
  <si>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</si>
  <si>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</si>
  <si>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</si>
  <si>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</si>
  <si>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</si>
  <si>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</si>
  <si>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</si>
  <si>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</si>
  <si>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</si>
  <si>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</si>
  <si>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</si>
  <si>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</si>
  <si>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</si>
  <si>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</si>
  <si>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</si>
  <si>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</si>
  <si>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</si>
  <si>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</si>
  <si>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</si>
  <si>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</si>
  <si>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</si>
  <si>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</si>
  <si>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</si>
  <si>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</si>
  <si>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</si>
  <si>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</si>
  <si>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</si>
  <si>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</si>
  <si>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</si>
  <si>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</si>
  <si>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</si>
  <si>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</si>
  <si>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</si>
  <si>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</si>
  <si>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</si>
  <si>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</si>
  <si>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</si>
  <si>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</si>
  <si>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</si>
  <si>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</si>
  <si>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</si>
  <si>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</si>
  <si>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</si>
  <si>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</si>
  <si>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</si>
  <si>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</si>
  <si>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</si>
  <si>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</si>
  <si>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</si>
  <si>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</si>
  <si>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</si>
  <si>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</si>
  <si>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</si>
  <si>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</si>
  <si>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</si>
  <si>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</si>
  <si>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</si>
  <si>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</si>
  <si>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</si>
  <si>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</si>
  <si>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</si>
  <si>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</si>
  <si>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</si>
  <si>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</si>
  <si>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</si>
  <si>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</si>
  <si>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</si>
  <si>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</si>
  <si>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</si>
  <si>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</si>
  <si>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</si>
  <si>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</si>
  <si>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</si>
  <si>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</si>
  <si>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</si>
  <si>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</si>
  <si>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</si>
  <si>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</si>
  <si>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</si>
  <si>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</si>
  <si>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</si>
  <si>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</si>
  <si>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</si>
  <si>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</si>
  <si>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</si>
  <si>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</si>
  <si>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</si>
  <si>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</si>
  <si>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</si>
  <si>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</si>
  <si>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</si>
  <si>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</si>
  <si>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</si>
  <si>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</si>
  <si>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</si>
  <si>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</si>
  <si>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</si>
  <si>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</si>
  <si>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</si>
  <si>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</si>
  <si>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</si>
  <si>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</si>
  <si>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</si>
  <si>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</si>
  <si>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</si>
  <si>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</si>
  <si>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</si>
  <si>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</si>
  <si>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</si>
  <si>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</si>
  <si>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</si>
  <si>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</si>
  <si>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</si>
  <si>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</si>
  <si>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</si>
  <si>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</si>
  <si>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</si>
  <si>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</si>
  <si>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</si>
  <si>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</si>
  <si>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</si>
  <si>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</si>
  <si>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</si>
  <si>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</si>
  <si>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</si>
  <si>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</si>
  <si>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</si>
  <si>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</si>
  <si>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</si>
  <si>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</si>
  <si>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</si>
  <si>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</si>
  <si>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</si>
  <si>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</si>
  <si>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</si>
  <si>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</si>
  <si>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</si>
  <si>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</si>
  <si>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</si>
  <si>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</si>
  <si>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</si>
  <si>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</si>
  <si>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</si>
  <si>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</si>
  <si>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</si>
  <si>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</si>
  <si>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</si>
  <si>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</si>
  <si>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</si>
  <si>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</si>
  <si>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</si>
  <si>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</si>
  <si>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</si>
  <si>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</si>
  <si>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</si>
  <si>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</si>
  <si>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</si>
  <si>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</si>
  <si>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</si>
  <si>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</si>
  <si>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</si>
  <si>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</si>
  <si>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</si>
  <si>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</si>
  <si>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</si>
  <si>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</si>
  <si>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</si>
  <si>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</si>
  <si>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</si>
  <si>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</si>
  <si>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</si>
  <si>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</si>
  <si>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</si>
  <si>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</si>
  <si>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</si>
  <si>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</si>
  <si>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</si>
  <si>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</si>
  <si>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</si>
  <si>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</si>
  <si>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</si>
  <si>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</si>
  <si>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</si>
  <si>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</si>
  <si>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</si>
  <si>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</si>
  <si>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</si>
  <si>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</si>
  <si>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</si>
  <si>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</si>
  <si>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</si>
  <si>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</si>
  <si>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</si>
  <si>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</si>
  <si>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</si>
  <si>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</si>
  <si>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</si>
  <si>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</si>
  <si>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</si>
  <si>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</si>
  <si>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</si>
  <si>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</si>
  <si>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</si>
  <si>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</si>
  <si>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</si>
  <si>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</si>
  <si>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</si>
  <si>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</si>
  <si>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</si>
  <si>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</si>
  <si>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</si>
  <si>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</si>
  <si>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</si>
  <si>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</si>
  <si>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</si>
  <si>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</si>
  <si>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</si>
  <si>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</si>
  <si>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</si>
  <si>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</si>
  <si>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</si>
  <si>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</si>
  <si>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</si>
  <si>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</si>
  <si>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</si>
  <si>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</si>
  <si>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</si>
  <si>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</si>
  <si>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</si>
  <si>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</si>
  <si>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</si>
  <si>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</si>
  <si>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</si>
  <si>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</si>
  <si>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</si>
  <si>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</si>
  <si>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</si>
  <si>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</si>
  <si>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</si>
  <si>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</si>
  <si>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</si>
  <si>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</si>
  <si>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</si>
  <si>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</si>
  <si>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</si>
  <si>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</si>
  <si>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</si>
  <si>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</si>
  <si>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</si>
  <si>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</si>
  <si>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</si>
  <si>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</si>
  <si>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</si>
  <si>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</si>
  <si>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</si>
  <si>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</si>
  <si>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</si>
  <si>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</si>
  <si>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</si>
  <si>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</si>
  <si>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</si>
  <si>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</si>
  <si>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</si>
  <si>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</si>
  <si>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</si>
  <si>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</si>
  <si>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</si>
  <si>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</si>
  <si>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</si>
  <si>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</si>
  <si>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</si>
  <si>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</si>
  <si>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</si>
  <si>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</si>
  <si>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</si>
  <si>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</si>
  <si>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</si>
  <si>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</si>
  <si>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</si>
  <si>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</si>
  <si>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</si>
  <si>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</si>
  <si>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</si>
  <si>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</si>
  <si>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</si>
  <si>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</si>
  <si>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</si>
  <si>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</si>
  <si>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</si>
  <si>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</si>
  <si>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</si>
  <si>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</si>
  <si>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</si>
  <si>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</si>
  <si>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</si>
  <si>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</si>
  <si>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</si>
  <si>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</si>
  <si>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</si>
  <si>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</si>
  <si>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</si>
  <si>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</si>
  <si>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</si>
  <si>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</si>
  <si>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</si>
  <si>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</si>
  <si>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</si>
  <si>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</si>
  <si>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</si>
  <si>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</si>
  <si>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</si>
  <si>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</si>
  <si>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</si>
  <si>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</si>
  <si>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</si>
  <si>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</si>
  <si>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</si>
  <si>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</si>
  <si>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</si>
  <si>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</si>
  <si>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</si>
  <si>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</si>
  <si>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</si>
  <si>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</si>
  <si>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</si>
  <si>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</si>
  <si>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</si>
  <si>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</si>
  <si>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</si>
  <si>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</si>
  <si>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</si>
  <si>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</si>
  <si>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</si>
  <si>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</si>
  <si>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</si>
  <si>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</si>
  <si>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</si>
  <si>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</si>
  <si>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</si>
  <si>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</si>
  <si>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</si>
  <si>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</si>
  <si>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</si>
  <si>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</si>
  <si>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</si>
  <si>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</si>
  <si>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</si>
  <si>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</si>
  <si>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</si>
  <si>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</si>
  <si>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</si>
  <si>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</si>
  <si>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</si>
  <si>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</si>
  <si>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</si>
  <si>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</si>
  <si>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</si>
  <si>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</si>
  <si>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</si>
  <si>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</si>
  <si>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</si>
  <si>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</si>
  <si>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</si>
  <si>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</si>
  <si>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</si>
  <si>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</si>
  <si>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</si>
  <si>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</si>
  <si>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</si>
  <si>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</si>
  <si>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</si>
  <si>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</si>
  <si>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</si>
  <si>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</si>
  <si>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</si>
  <si>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</si>
  <si>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</si>
  <si>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</si>
  <si>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</si>
  <si>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</si>
  <si>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</si>
  <si>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</si>
  <si>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</si>
  <si>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</si>
  <si>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</si>
  <si>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</si>
  <si>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</si>
  <si>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</si>
  <si>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</si>
  <si>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</si>
  <si>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</si>
  <si>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</si>
  <si>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</si>
  <si>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</si>
  <si>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</si>
  <si>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</si>
  <si>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</si>
  <si>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</si>
  <si>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</si>
  <si>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</si>
  <si>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</si>
  <si>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</si>
  <si>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</si>
  <si>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</si>
  <si>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</si>
  <si>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</si>
  <si>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</si>
  <si>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</si>
  <si>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</si>
  <si>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</si>
  <si>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</si>
  <si>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</si>
  <si>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</si>
  <si>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</si>
  <si>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</si>
  <si>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</si>
  <si>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</si>
  <si>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</si>
  <si>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</si>
  <si>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</si>
  <si>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</si>
  <si>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</si>
  <si>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</si>
  <si>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</si>
  <si>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</si>
  <si>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</si>
  <si>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</si>
  <si>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</si>
  <si>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</si>
  <si>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</si>
  <si>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</si>
  <si>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</si>
  <si>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</si>
  <si>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</si>
  <si>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</si>
  <si>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</si>
  <si>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</si>
  <si>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</si>
  <si>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</si>
  <si>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</si>
  <si>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</si>
  <si>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</si>
  <si>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</si>
  <si>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</si>
  <si>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</si>
  <si>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</si>
  <si>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</si>
  <si>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</si>
  <si>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</si>
  <si>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</si>
  <si>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</si>
  <si>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</si>
  <si>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</si>
  <si>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</si>
  <si>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</si>
  <si>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</si>
  <si>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</si>
  <si>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</si>
  <si>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</si>
  <si>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</si>
  <si>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</si>
  <si>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</si>
  <si>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</si>
  <si>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</si>
  <si>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</si>
  <si>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</si>
  <si>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</si>
  <si>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</si>
  <si>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</si>
  <si>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</si>
  <si>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</si>
  <si>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</si>
  <si>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</si>
  <si>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</si>
  <si>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</si>
  <si>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</si>
  <si>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</si>
  <si>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</si>
  <si>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</si>
  <si>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</si>
  <si>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</si>
  <si>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</si>
  <si>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</si>
  <si>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</si>
  <si>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</si>
  <si>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</si>
  <si>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</si>
  <si>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</si>
  <si>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</si>
  <si>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</si>
  <si>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</si>
  <si>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</si>
  <si>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</si>
  <si>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</si>
  <si>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</si>
  <si>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</si>
  <si>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</si>
  <si>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</si>
  <si>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</si>
  <si>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</si>
  <si>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</si>
  <si>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</si>
  <si>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</si>
  <si>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</si>
  <si>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</si>
  <si>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</si>
  <si>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</si>
  <si>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</si>
  <si>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</si>
  <si>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</si>
  <si>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</si>
  <si>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</si>
  <si>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</si>
  <si>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</si>
  <si>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</si>
  <si>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</si>
  <si>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</si>
  <si>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</si>
  <si>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</si>
  <si>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</si>
  <si>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</si>
  <si>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</si>
  <si>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</si>
  <si>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</si>
  <si>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</si>
  <si>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</si>
  <si>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</si>
  <si>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</si>
  <si>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</si>
  <si>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</si>
  <si>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</si>
  <si>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</si>
  <si>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</si>
  <si>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</si>
  <si>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</si>
  <si>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</si>
  <si>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</si>
  <si>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</si>
  <si>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</si>
  <si>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</si>
  <si>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</si>
  <si>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</si>
  <si>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</si>
  <si>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</si>
  <si>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</si>
  <si>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</si>
  <si>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</si>
  <si>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</si>
  <si>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</si>
  <si>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</si>
  <si>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</si>
  <si>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</si>
  <si>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</si>
  <si>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</si>
  <si>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</si>
  <si>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</si>
  <si>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</si>
  <si>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</si>
  <si>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</si>
  <si>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</si>
  <si>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</si>
  <si>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</si>
  <si>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</si>
  <si>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</si>
  <si>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</si>
  <si>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</si>
  <si>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</si>
  <si>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</si>
  <si>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</si>
  <si>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</si>
  <si>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</si>
  <si>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</si>
  <si>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</si>
  <si>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</si>
  <si>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</si>
  <si>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</si>
  <si>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</si>
  <si>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</si>
  <si>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</si>
  <si>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</si>
  <si>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</si>
  <si>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</si>
  <si>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</si>
  <si>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</si>
  <si>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</si>
  <si>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</si>
  <si>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</si>
  <si>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</si>
  <si>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</si>
  <si>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</si>
  <si>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</si>
  <si>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</si>
  <si>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</si>
  <si>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</si>
  <si>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</si>
  <si>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</si>
  <si>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</si>
  <si>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</si>
  <si>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</si>
  <si>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</si>
  <si>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</si>
  <si>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</si>
  <si>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</si>
  <si>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</si>
  <si>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</si>
  <si>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</si>
  <si>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</si>
  <si>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</si>
  <si>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</si>
  <si>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</si>
  <si>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</si>
  <si>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</si>
  <si>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</si>
  <si>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</si>
  <si>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</si>
  <si>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</si>
  <si>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</si>
  <si>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</si>
  <si>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</si>
  <si>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</si>
  <si>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</si>
  <si>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</si>
  <si>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</si>
  <si>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</si>
  <si>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</si>
  <si>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</si>
  <si>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</si>
  <si>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</si>
  <si>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</si>
  <si>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</si>
  <si>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</si>
  <si>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</si>
  <si>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</si>
  <si>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</si>
  <si>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</si>
  <si>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</si>
  <si>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</si>
  <si>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</si>
  <si>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</si>
  <si>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</si>
  <si>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</si>
  <si>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</si>
  <si>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</si>
  <si>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</si>
  <si>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</si>
  <si>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</si>
  <si>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</si>
  <si>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</si>
  <si>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</si>
  <si>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</si>
  <si>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</si>
  <si>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</si>
  <si>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</si>
  <si>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</si>
  <si>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</si>
  <si>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</si>
  <si>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</si>
  <si>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</si>
  <si>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</si>
  <si>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</si>
  <si>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</si>
  <si>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</si>
  <si>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</si>
  <si>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</si>
  <si>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</si>
  <si>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</si>
  <si>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</si>
  <si>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</si>
  <si>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</si>
  <si>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</si>
  <si>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</si>
  <si>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</si>
  <si>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</si>
  <si>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</si>
  <si>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</si>
  <si>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</si>
  <si>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</si>
  <si>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</si>
  <si>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</si>
  <si>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</si>
  <si>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</si>
  <si>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</si>
  <si>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</si>
  <si>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</si>
  <si>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</si>
  <si>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</si>
  <si>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</si>
  <si>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</si>
  <si>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</si>
  <si>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</si>
  <si>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</si>
  <si>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</si>
  <si>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</si>
  <si>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</si>
  <si>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</si>
  <si>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</si>
  <si>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</si>
  <si>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</si>
  <si>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</si>
  <si>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</si>
  <si>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</si>
  <si>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</si>
  <si>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</si>
  <si>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</si>
  <si>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</si>
  <si>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</si>
  <si>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</si>
  <si>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</si>
  <si>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</si>
  <si>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</si>
  <si>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</si>
  <si>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</si>
  <si>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</si>
  <si>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</si>
  <si>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</si>
  <si>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</si>
  <si>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</si>
  <si>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</si>
  <si>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</si>
  <si>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</si>
  <si>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</si>
  <si>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</si>
  <si>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</si>
  <si>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</si>
  <si>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</si>
  <si>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</si>
  <si>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</si>
  <si>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</si>
  <si>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</si>
  <si>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</si>
  <si>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</si>
  <si>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</si>
  <si>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</si>
  <si>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</si>
  <si>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</si>
  <si>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</si>
  <si>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</si>
  <si>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</si>
  <si>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</si>
  <si>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</si>
  <si>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</si>
  <si>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</si>
  <si>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</si>
  <si>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</si>
  <si>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</si>
  <si>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</si>
  <si>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</si>
  <si>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</si>
  <si>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</si>
  <si>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</si>
  <si>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</si>
  <si>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</si>
  <si>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</si>
  <si>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</si>
  <si>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</si>
  <si>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</si>
  <si>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</si>
  <si>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</si>
  <si>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</si>
  <si>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</si>
  <si>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</si>
  <si>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</si>
  <si>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</si>
  <si>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</si>
  <si>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</si>
  <si>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</si>
  <si>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</si>
  <si>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</si>
  <si>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</si>
  <si>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</si>
  <si>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</si>
  <si>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</si>
  <si>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</si>
  <si>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</si>
  <si>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</si>
  <si>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</si>
  <si>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</si>
  <si>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</si>
  <si>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</si>
  <si>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</si>
  <si>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</si>
  <si>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</si>
  <si>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</si>
  <si>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</si>
  <si>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</si>
  <si>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</si>
  <si>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</si>
  <si>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</si>
  <si>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</si>
  <si>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</si>
  <si>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</si>
  <si>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</si>
  <si>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</si>
  <si>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</si>
  <si>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</si>
  <si>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</si>
  <si>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</si>
  <si>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</si>
  <si>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</si>
  <si>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</si>
  <si>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</si>
  <si>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</si>
  <si>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</si>
  <si>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</si>
  <si>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</si>
  <si>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</si>
  <si>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</si>
  <si>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</si>
  <si>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</si>
  <si>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</si>
  <si>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</si>
  <si>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</si>
  <si>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</si>
  <si>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</si>
  <si>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</si>
  <si>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</si>
  <si>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</si>
  <si>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</si>
  <si>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</si>
  <si>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</si>
  <si>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</si>
  <si>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</si>
  <si>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</si>
  <si>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</si>
  <si>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</si>
  <si>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</si>
  <si>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</si>
  <si>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</si>
  <si>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</si>
  <si>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</si>
  <si>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</si>
  <si>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</si>
  <si>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</si>
  <si>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</si>
  <si>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</si>
  <si>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</si>
  <si>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</si>
  <si>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</si>
  <si>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</si>
  <si>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</si>
  <si>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</si>
  <si>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</si>
  <si>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</si>
  <si>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</si>
  <si>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</si>
  <si>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</si>
  <si>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</si>
  <si>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</si>
  <si>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</si>
  <si>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</si>
  <si>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</si>
  <si>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</si>
  <si>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</si>
  <si>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</si>
  <si>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</si>
  <si>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</si>
  <si>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</si>
  <si>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</si>
  <si>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</si>
  <si>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</si>
  <si>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</si>
  <si>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</si>
  <si>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</si>
  <si>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</si>
  <si>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</si>
  <si>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</si>
  <si>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</si>
  <si>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</si>
  <si>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</si>
  <si>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</si>
  <si>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</si>
  <si>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</si>
  <si>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</si>
  <si>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</si>
  <si>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</si>
  <si>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</si>
  <si>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</si>
  <si>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</si>
  <si>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</si>
  <si>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</si>
  <si>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</si>
  <si>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</si>
  <si>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</si>
  <si>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</si>
  <si>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</si>
  <si>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</si>
  <si>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</si>
  <si>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</si>
  <si>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</si>
  <si>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</si>
  <si>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</si>
  <si>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</si>
  <si>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</si>
  <si>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</si>
  <si>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</si>
  <si>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</si>
  <si>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</si>
  <si>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</si>
  <si>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</si>
  <si>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</si>
  <si>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</si>
  <si>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</si>
  <si>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</si>
  <si>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</si>
  <si>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</si>
  <si>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</si>
  <si>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</si>
  <si>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</si>
  <si>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</si>
  <si>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</si>
  <si>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</si>
  <si>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</si>
  <si>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</si>
  <si>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</si>
  <si>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</si>
  <si>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</si>
  <si>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</si>
  <si>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</si>
  <si>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</si>
  <si>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</si>
  <si>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</si>
  <si>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</si>
  <si>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</si>
  <si>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</si>
  <si>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</si>
  <si>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</si>
  <si>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</si>
  <si>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</si>
  <si>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</si>
  <si>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</si>
  <si>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</si>
  <si>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</si>
  <si>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</si>
  <si>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</si>
  <si>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</si>
  <si>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</si>
  <si>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</si>
  <si>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</si>
  <si>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</si>
  <si>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</si>
  <si>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</si>
  <si>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</si>
  <si>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</si>
  <si>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</si>
  <si>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</si>
  <si>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</si>
  <si>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</si>
  <si>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</si>
  <si>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</si>
  <si>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</si>
  <si>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</si>
  <si>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</si>
  <si>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</si>
  <si>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</si>
  <si>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</si>
  <si>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</si>
  <si>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</si>
  <si>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</si>
  <si>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</si>
  <si>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</si>
  <si>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</si>
  <si>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</si>
  <si>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</si>
  <si>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</si>
  <si>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</si>
  <si>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</si>
  <si>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</si>
  <si>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</si>
  <si>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</si>
  <si>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</si>
  <si>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</si>
  <si>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</si>
  <si>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</si>
  <si>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</si>
  <si>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</si>
  <si>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</si>
  <si>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</si>
  <si>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</si>
  <si>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</si>
  <si>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</si>
  <si>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</si>
  <si>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</si>
  <si>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</si>
  <si>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</si>
  <si>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</si>
  <si>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</si>
  <si>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</si>
  <si>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</si>
  <si>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</si>
  <si>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</si>
  <si>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</si>
  <si>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</si>
  <si>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</si>
  <si>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</si>
  <si>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</si>
  <si>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</si>
  <si>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</si>
  <si>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</si>
  <si>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</si>
  <si>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</si>
  <si>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</si>
  <si>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</si>
  <si>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</si>
  <si>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</si>
  <si>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</si>
  <si>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</si>
  <si>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</si>
  <si>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</si>
  <si>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</si>
  <si>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</si>
  <si>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</si>
  <si>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</si>
  <si>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</si>
  <si>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</si>
  <si>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</si>
  <si>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</si>
  <si>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</si>
  <si>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</si>
  <si>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</si>
  <si>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</si>
  <si>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</si>
  <si>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</si>
  <si>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</si>
  <si>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</si>
  <si>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</si>
  <si>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</si>
  <si>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</si>
  <si>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</si>
  <si>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</si>
  <si>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</si>
  <si>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</si>
  <si>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</si>
  <si>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</si>
  <si>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</si>
  <si>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</si>
  <si>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</si>
  <si>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</si>
  <si>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</si>
  <si>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</si>
  <si>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</si>
  <si>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</si>
  <si>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</si>
  <si>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</si>
  <si>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</si>
  <si>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</si>
  <si>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</si>
  <si>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</si>
  <si>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</si>
  <si>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</si>
  <si>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</si>
  <si>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</si>
  <si>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</si>
  <si>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</si>
  <si>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</si>
  <si>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</si>
  <si>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</si>
  <si>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</si>
  <si>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</si>
  <si>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</si>
  <si>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</si>
  <si>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</si>
  <si>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</si>
  <si>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</si>
  <si>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</si>
  <si>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</si>
  <si>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</si>
  <si>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</si>
  <si>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</si>
  <si>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</si>
  <si>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</si>
  <si>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</si>
  <si>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</si>
  <si>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</si>
  <si>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</si>
  <si>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</si>
  <si>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</si>
  <si>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</si>
  <si>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</si>
  <si>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</si>
  <si>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</si>
  <si>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</si>
  <si>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</si>
  <si>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</si>
  <si>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</si>
  <si>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</si>
  <si>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</si>
  <si>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</si>
  <si>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</si>
  <si>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</si>
  <si>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</si>
  <si>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</si>
  <si>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</si>
  <si>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</si>
  <si>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</si>
  <si>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</si>
  <si>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</si>
  <si>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</si>
  <si>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</si>
  <si>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</si>
  <si>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</si>
  <si>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</si>
  <si>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</si>
  <si>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</si>
  <si>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</si>
  <si>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</si>
  <si>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</si>
  <si>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</si>
  <si>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</si>
  <si>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</si>
  <si>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</si>
  <si>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</si>
  <si>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</si>
  <si>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</si>
  <si>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</si>
  <si>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</si>
  <si>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</si>
  <si>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</si>
  <si>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</si>
  <si>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</si>
  <si>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</si>
  <si>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</si>
  <si>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</si>
  <si>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</si>
  <si>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</si>
  <si>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</si>
  <si>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</si>
  <si>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</si>
  <si>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</si>
  <si>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</si>
  <si>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</si>
  <si>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</si>
  <si>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</si>
  <si>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</si>
  <si>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</si>
  <si>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</si>
  <si>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</si>
  <si>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</si>
  <si>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</si>
  <si>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</si>
  <si>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</si>
  <si>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</si>
  <si>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</si>
  <si>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</si>
  <si>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</si>
  <si>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</si>
  <si>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</si>
  <si>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</si>
  <si>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</si>
  <si>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</si>
  <si>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</si>
  <si>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</si>
  <si>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</si>
  <si>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</si>
  <si>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</si>
  <si>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</si>
  <si>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</si>
  <si>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</si>
  <si>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</si>
  <si>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</si>
  <si>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</si>
  <si>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</si>
  <si>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</si>
  <si>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</si>
  <si>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</si>
  <si>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</si>
  <si>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</si>
  <si>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</si>
  <si>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</si>
  <si>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</si>
  <si>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</si>
  <si>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</si>
  <si>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</si>
  <si>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</si>
  <si>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</si>
  <si>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</si>
  <si>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</si>
  <si>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</si>
  <si>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</si>
  <si>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</si>
  <si>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</si>
  <si>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</si>
  <si>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</si>
  <si>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</si>
  <si>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</si>
  <si>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</si>
  <si>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</si>
  <si>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</si>
  <si>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</si>
  <si>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</si>
  <si>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</si>
  <si>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</si>
  <si>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</si>
  <si>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</si>
  <si>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</si>
  <si>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</si>
  <si>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</si>
  <si>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</si>
  <si>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</si>
  <si>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</si>
  <si>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</si>
  <si>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</si>
  <si>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</si>
  <si>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</si>
  <si>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</si>
  <si>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25.02.2019.</t>
  </si>
  <si>
    <t>ДОМ ЗДРАВЉА "НОВИ САД"</t>
  </si>
  <si>
    <t>НОВИ САД</t>
  </si>
  <si>
    <t>08037698</t>
  </si>
  <si>
    <t>101695296</t>
  </si>
  <si>
    <t>840-548661-41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</si>
</sst>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  <numFmt numFmtId="165" formatCode="#,##0.00000"/>
    <numFmt numFmtId="166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0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right" wrapText="1"/>
      <protection locked="0"/>
    </xf>
    <xf numFmtId="164" fontId="9" fillId="0" borderId="13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64" fontId="9" fillId="0" borderId="20" xfId="0" applyNumberFormat="1" applyFont="1" applyBorder="1" applyAlignment="1">
      <alignment horizontal="right" wrapText="1"/>
    </xf>
    <xf numFmtId="164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64" fontId="9" fillId="0" borderId="18" xfId="59" applyNumberFormat="1" applyFont="1" applyBorder="1" applyAlignment="1" applyProtection="1">
      <alignment horizontal="right" wrapText="1"/>
      <protection/>
    </xf>
    <xf numFmtId="164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64" fontId="7" fillId="0" borderId="18" xfId="59" applyNumberFormat="1" applyFont="1" applyBorder="1" applyAlignment="1" applyProtection="1">
      <alignment horizontal="right" wrapText="1"/>
      <protection/>
    </xf>
    <xf numFmtId="164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64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64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64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64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5" fontId="0" fillId="38" borderId="23" xfId="0" applyNumberFormat="1" applyFill="1" applyBorder="1" applyAlignment="1" applyProtection="1">
      <alignment/>
      <protection locked="0"/>
    </xf>
    <xf numFmtId="165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right" wrapText="1"/>
    </xf>
    <xf numFmtId="164" fontId="7" fillId="0" borderId="23" xfId="0" applyNumberFormat="1" applyFont="1" applyBorder="1" applyAlignment="1" applyProtection="1">
      <alignment horizontal="right" wrapText="1"/>
      <protection locked="0"/>
    </xf>
    <xf numFmtId="164" fontId="9" fillId="0" borderId="22" xfId="0" applyNumberFormat="1" applyFont="1" applyBorder="1" applyAlignment="1">
      <alignment horizontal="right" wrapText="1"/>
    </xf>
    <xf numFmtId="164" fontId="9" fillId="41" borderId="23" xfId="0" applyNumberFormat="1" applyFont="1" applyFill="1" applyBorder="1" applyAlignment="1" applyProtection="1">
      <alignment horizontal="right" wrapText="1"/>
      <protection/>
    </xf>
    <xf numFmtId="164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 horizontal="right" wrapText="1"/>
      <protection/>
    </xf>
    <xf numFmtId="164" fontId="9" fillId="0" borderId="12" xfId="0" applyNumberFormat="1" applyFont="1" applyBorder="1" applyAlignment="1" applyProtection="1">
      <alignment horizontal="right" wrapText="1"/>
      <protection/>
    </xf>
    <xf numFmtId="164" fontId="7" fillId="0" borderId="20" xfId="0" applyNumberFormat="1" applyFont="1" applyBorder="1" applyAlignment="1" applyProtection="1">
      <alignment horizontal="right" wrapText="1"/>
      <protection/>
    </xf>
    <xf numFmtId="164" fontId="7" fillId="0" borderId="21" xfId="0" applyNumberFormat="1" applyFont="1" applyBorder="1" applyAlignment="1" applyProtection="1">
      <alignment horizontal="right" wrapText="1"/>
      <protection/>
    </xf>
    <xf numFmtId="164" fontId="7" fillId="0" borderId="10" xfId="0" applyNumberFormat="1" applyFont="1" applyBorder="1" applyAlignment="1" applyProtection="1">
      <alignment horizontal="right" wrapText="1"/>
      <protection/>
    </xf>
    <xf numFmtId="164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64" fontId="6" fillId="0" borderId="10" xfId="66" applyNumberFormat="1" applyFont="1" applyFill="1" applyBorder="1" applyAlignment="1" applyProtection="1">
      <alignment horizontal="left" vertical="center" wrapText="1"/>
      <protection/>
    </xf>
    <xf numFmtId="164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64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64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64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64" fontId="32" fillId="0" borderId="10" xfId="66" applyNumberFormat="1" applyFont="1" applyFill="1" applyBorder="1" applyAlignment="1" applyProtection="1">
      <alignment vertical="center"/>
      <protection locked="0"/>
    </xf>
    <xf numFmtId="164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64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64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64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64" fontId="31" fillId="0" borderId="27" xfId="66" applyNumberFormat="1" applyFont="1" applyFill="1" applyBorder="1" applyAlignment="1" applyProtection="1">
      <alignment horizontal="right" vertical="center" wrapText="1"/>
      <protection/>
    </xf>
    <xf numFmtId="164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64" fontId="6" fillId="0" borderId="27" xfId="66" applyNumberFormat="1" applyFont="1" applyFill="1" applyBorder="1" applyAlignment="1" applyProtection="1">
      <alignment horizontal="right" vertical="center" wrapText="1"/>
      <protection/>
    </xf>
    <xf numFmtId="164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64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64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64" fontId="26" fillId="0" borderId="10" xfId="68" applyNumberFormat="1" applyFont="1" applyFill="1" applyBorder="1" applyAlignment="1" applyProtection="1">
      <alignment horizontal="right" vertical="center"/>
      <protection locked="0"/>
    </xf>
    <xf numFmtId="164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64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64" fontId="22" fillId="0" borderId="10" xfId="68" applyNumberFormat="1" applyFont="1" applyFill="1" applyBorder="1" applyAlignment="1" applyProtection="1">
      <alignment horizontal="right" vertical="center"/>
      <protection/>
    </xf>
    <xf numFmtId="164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66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21.emf" /><Relationship Id="rId17" Type="http://schemas.openxmlformats.org/officeDocument/2006/relationships/image" Target="../media/image22.emf" /><Relationship Id="rId18" Type="http://schemas.openxmlformats.org/officeDocument/2006/relationships/image" Target="../media/image23.emf" /><Relationship Id="rId19" Type="http://schemas.openxmlformats.org/officeDocument/2006/relationships/image" Target="../media/image24.emf" /><Relationship Id="rId20" Type="http://schemas.openxmlformats.org/officeDocument/2006/relationships/image" Target="../media/image25.emf" /><Relationship Id="rId21" Type="http://schemas.openxmlformats.org/officeDocument/2006/relationships/image" Target="../media/image26.emf" /><Relationship Id="rId22" Type="http://schemas.openxmlformats.org/officeDocument/2006/relationships/image" Target="../media/image27.emf" /><Relationship Id="rId23" Type="http://schemas.openxmlformats.org/officeDocument/2006/relationships/image" Target="../media/image28.emf" /><Relationship Id="rId24" Type="http://schemas.openxmlformats.org/officeDocument/2006/relationships/image" Target="../media/image29.emf" /><Relationship Id="rId25" Type="http://schemas.openxmlformats.org/officeDocument/2006/relationships/image" Target="../media/image30.emf" /><Relationship Id="rId26" Type="http://schemas.openxmlformats.org/officeDocument/2006/relationships/image" Target="../media/image33.emf" /><Relationship Id="rId27" Type="http://schemas.openxmlformats.org/officeDocument/2006/relationships/image" Target="../media/image43.emf" /><Relationship Id="rId28" Type="http://schemas.openxmlformats.org/officeDocument/2006/relationships/image" Target="../media/image31.emf" /><Relationship Id="rId29" Type="http://schemas.openxmlformats.org/officeDocument/2006/relationships/image" Target="../media/image3.emf" /><Relationship Id="rId30" Type="http://schemas.openxmlformats.org/officeDocument/2006/relationships/image" Target="../media/image3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3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4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85725</xdr:colOff>
      <xdr:row>514</xdr:row>
      <xdr:rowOff>200025</xdr:rowOff>
    </xdr:from>
    <xdr:ext cx="190500" cy="314325"/>
    <xdr:sp>
      <xdr:nvSpPr>
        <xdr:cNvPr id="2" name="TextBox 2"/>
        <xdr:cNvSpPr txBox="1">
          <a:spLocks noChangeArrowheads="1"/>
        </xdr:cNvSpPr>
      </xdr:nvSpPr>
      <xdr:spPr>
        <a:xfrm>
          <a:off x="15611475" y="1341310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A29">
            <v>0</v>
          </cell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E12" sqref="E12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390</v>
      </c>
      <c r="E29" s="44" t="str">
        <f>LEFT(D29,8)</f>
        <v>00206010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B32">
      <selection activeCell="C28" sqref="C28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00206010 ДЗ Н  САД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8947</v>
      </c>
      <c r="E13" s="79">
        <f>E14+E15</f>
        <v>5934</v>
      </c>
    </row>
    <row r="14" spans="1:5" ht="24" customHeight="1">
      <c r="A14" s="80"/>
      <c r="B14" s="81" t="s">
        <v>201</v>
      </c>
      <c r="C14" s="82" t="s">
        <v>213</v>
      </c>
      <c r="D14" s="83">
        <v>8947</v>
      </c>
      <c r="E14" s="84">
        <v>5934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1901927</v>
      </c>
      <c r="E16" s="79">
        <f>E17+E18+E19</f>
        <v>1770664</v>
      </c>
    </row>
    <row r="17" spans="1:5" ht="24" customHeight="1">
      <c r="A17" s="80"/>
      <c r="B17" s="81" t="s">
        <v>206</v>
      </c>
      <c r="C17" s="82" t="s">
        <v>215</v>
      </c>
      <c r="D17" s="83">
        <v>1899135</v>
      </c>
      <c r="E17" s="84">
        <v>1770664</v>
      </c>
    </row>
    <row r="18" spans="1:5" ht="24" customHeight="1">
      <c r="A18" s="80"/>
      <c r="B18" s="81" t="s">
        <v>207</v>
      </c>
      <c r="C18" s="82" t="s">
        <v>216</v>
      </c>
      <c r="D18" s="83">
        <v>2792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1902312</v>
      </c>
      <c r="E20" s="79">
        <f>E21+E22+E23</f>
        <v>1771340</v>
      </c>
    </row>
    <row r="21" spans="1:5" ht="24" customHeight="1">
      <c r="A21" s="80"/>
      <c r="B21" s="81" t="s">
        <v>218</v>
      </c>
      <c r="C21" s="82" t="s">
        <v>219</v>
      </c>
      <c r="D21" s="83">
        <v>1899475</v>
      </c>
      <c r="E21" s="84">
        <v>1771340</v>
      </c>
    </row>
    <row r="22" spans="1:5" ht="24" customHeight="1">
      <c r="A22" s="80"/>
      <c r="B22" s="81" t="s">
        <v>220</v>
      </c>
      <c r="C22" s="82" t="s">
        <v>221</v>
      </c>
      <c r="D22" s="83">
        <v>2830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7</v>
      </c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8562</v>
      </c>
      <c r="E24" s="78">
        <f>E13+E16-E20</f>
        <v>5258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8562</v>
      </c>
      <c r="E25" s="84">
        <v>5258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324"/>
  <sheetViews>
    <sheetView showGridLines="0" showRowColHeaders="0" showZeros="0" showOutlineSymbols="0" view="pageBreakPreview" zoomScale="124" zoomScaleSheetLayoutView="124" zoomScalePageLayoutView="0" workbookViewId="0" topLeftCell="A238">
      <selection activeCell="D211" sqref="D211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00206010 ДЗ Н  САД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7" t="s">
        <v>533</v>
      </c>
      <c r="B18" s="666" t="s">
        <v>534</v>
      </c>
      <c r="C18" s="666" t="s">
        <v>535</v>
      </c>
      <c r="D18" s="676" t="s">
        <v>977</v>
      </c>
      <c r="E18" s="676" t="s">
        <v>976</v>
      </c>
      <c r="F18" s="671" t="s">
        <v>975</v>
      </c>
      <c r="G18" s="672" t="s">
        <v>1002</v>
      </c>
      <c r="H18" s="674" t="s">
        <v>965</v>
      </c>
    </row>
    <row r="19" spans="1:8" ht="35.25" customHeight="1">
      <c r="A19" s="668"/>
      <c r="B19" s="661"/>
      <c r="C19" s="669"/>
      <c r="D19" s="677"/>
      <c r="E19" s="677"/>
      <c r="F19" s="663"/>
      <c r="G19" s="673"/>
      <c r="H19" s="675"/>
    </row>
    <row r="20" spans="1:8" ht="24.75" customHeight="1">
      <c r="A20" s="668"/>
      <c r="B20" s="661"/>
      <c r="C20" s="669"/>
      <c r="D20" s="677"/>
      <c r="E20" s="677"/>
      <c r="F20" s="663"/>
      <c r="G20" s="673"/>
      <c r="H20" s="67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48649</v>
      </c>
      <c r="E22" s="196">
        <f>E23</f>
        <v>0</v>
      </c>
      <c r="F22" s="178">
        <f aca="true" t="shared" si="0" ref="F22:F32">D22+E22</f>
        <v>48649</v>
      </c>
      <c r="G22" s="251">
        <f>G23</f>
        <v>0</v>
      </c>
      <c r="H22" s="21">
        <f aca="true" t="shared" si="1" ref="H22:H32">F22+G22</f>
        <v>48649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48649</v>
      </c>
      <c r="E23" s="196">
        <f>E24+E29</f>
        <v>0</v>
      </c>
      <c r="F23" s="178">
        <f t="shared" si="0"/>
        <v>48649</v>
      </c>
      <c r="G23" s="251">
        <f>G24+G29</f>
        <v>0</v>
      </c>
      <c r="H23" s="21">
        <f t="shared" si="1"/>
        <v>48649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48649</v>
      </c>
      <c r="E29" s="196">
        <f>E30</f>
        <v>0</v>
      </c>
      <c r="F29" s="178">
        <f t="shared" si="0"/>
        <v>48649</v>
      </c>
      <c r="G29" s="254"/>
      <c r="H29" s="21">
        <f t="shared" si="1"/>
        <v>48649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48649</v>
      </c>
      <c r="E30" s="196">
        <f>E31</f>
        <v>0</v>
      </c>
      <c r="F30" s="178">
        <f t="shared" si="0"/>
        <v>48649</v>
      </c>
      <c r="G30" s="254"/>
      <c r="H30" s="21">
        <f t="shared" si="1"/>
        <v>48649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48649</v>
      </c>
      <c r="E31" s="252"/>
      <c r="F31" s="178">
        <f t="shared" si="0"/>
        <v>48649</v>
      </c>
      <c r="G31" s="255"/>
      <c r="H31" s="21">
        <f t="shared" si="1"/>
        <v>48649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48649</v>
      </c>
      <c r="E32" s="192">
        <f>E22</f>
        <v>0</v>
      </c>
      <c r="F32" s="169">
        <f t="shared" si="0"/>
        <v>48649</v>
      </c>
      <c r="G32" s="253">
        <f>G22</f>
        <v>0</v>
      </c>
      <c r="H32" s="31">
        <f t="shared" si="1"/>
        <v>48649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7" t="s">
        <v>533</v>
      </c>
      <c r="B37" s="666" t="s">
        <v>534</v>
      </c>
      <c r="C37" s="666" t="s">
        <v>535</v>
      </c>
      <c r="D37" s="671" t="s">
        <v>972</v>
      </c>
      <c r="E37" s="656"/>
    </row>
    <row r="38" spans="1:5" ht="18" customHeight="1">
      <c r="A38" s="670"/>
      <c r="B38" s="662"/>
      <c r="C38" s="662"/>
      <c r="D38" s="664"/>
      <c r="E38" s="657"/>
    </row>
    <row r="39" spans="1:5" ht="23.25" customHeight="1">
      <c r="A39" s="670"/>
      <c r="B39" s="662"/>
      <c r="C39" s="662"/>
      <c r="D39" s="664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47453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47453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822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697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697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125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84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36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5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38631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13399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395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8" t="s">
        <v>533</v>
      </c>
      <c r="B69" s="661" t="s">
        <v>534</v>
      </c>
      <c r="C69" s="661" t="s">
        <v>535</v>
      </c>
      <c r="D69" s="663" t="s">
        <v>972</v>
      </c>
      <c r="E69" s="656"/>
    </row>
    <row r="70" spans="1:5" ht="18.75" customHeight="1">
      <c r="A70" s="670"/>
      <c r="B70" s="662"/>
      <c r="C70" s="662"/>
      <c r="D70" s="664"/>
      <c r="E70" s="657"/>
    </row>
    <row r="71" spans="1:5" ht="18" customHeight="1">
      <c r="A71" s="670"/>
      <c r="B71" s="662"/>
      <c r="C71" s="662"/>
      <c r="D71" s="664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8826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>
        <v>4178</v>
      </c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13294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7166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>
        <v>96</v>
      </c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>
        <v>6032</v>
      </c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637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>
        <v>637</v>
      </c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3468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3468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7833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>
        <v>462</v>
      </c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>
        <v>468</v>
      </c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>
        <v>542</v>
      </c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577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3580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2204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5" t="s">
        <v>533</v>
      </c>
      <c r="B145" s="658" t="s">
        <v>534</v>
      </c>
      <c r="C145" s="660" t="s">
        <v>535</v>
      </c>
      <c r="D145" s="659" t="s">
        <v>972</v>
      </c>
      <c r="E145" s="655"/>
    </row>
    <row r="146" spans="1:5" ht="18" customHeight="1">
      <c r="A146" s="665"/>
      <c r="B146" s="658"/>
      <c r="C146" s="660"/>
      <c r="D146" s="659"/>
      <c r="E146" s="655"/>
    </row>
    <row r="147" spans="1:5" ht="18" customHeight="1">
      <c r="A147" s="665"/>
      <c r="B147" s="658"/>
      <c r="C147" s="660"/>
      <c r="D147" s="659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8000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1758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>
        <v>1758</v>
      </c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6242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>
        <v>6242</v>
      </c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5" t="s">
        <v>533</v>
      </c>
      <c r="B214" s="658" t="s">
        <v>534</v>
      </c>
      <c r="C214" s="660" t="s">
        <v>535</v>
      </c>
      <c r="D214" s="659" t="s">
        <v>956</v>
      </c>
      <c r="E214" s="655"/>
    </row>
    <row r="215" spans="1:5" ht="24.75" customHeight="1">
      <c r="A215" s="665"/>
      <c r="B215" s="658"/>
      <c r="C215" s="660"/>
      <c r="D215" s="659"/>
      <c r="E215" s="655"/>
    </row>
    <row r="216" spans="1:5" ht="23.25" customHeight="1">
      <c r="A216" s="665"/>
      <c r="B216" s="658"/>
      <c r="C216" s="660"/>
      <c r="D216" s="659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5" t="s">
        <v>533</v>
      </c>
      <c r="B284" s="658" t="s">
        <v>534</v>
      </c>
      <c r="C284" s="660" t="s">
        <v>535</v>
      </c>
      <c r="D284" s="659" t="s">
        <v>956</v>
      </c>
      <c r="E284" s="655"/>
    </row>
    <row r="285" spans="1:5" ht="17.25" customHeight="1">
      <c r="A285" s="665"/>
      <c r="B285" s="658"/>
      <c r="C285" s="660"/>
      <c r="D285" s="659"/>
      <c r="E285" s="655"/>
    </row>
    <row r="286" spans="1:5" ht="21" customHeight="1">
      <c r="A286" s="665"/>
      <c r="B286" s="658"/>
      <c r="C286" s="660"/>
      <c r="D286" s="659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47453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G18:G20"/>
    <mergeCell ref="H18:H20"/>
    <mergeCell ref="D18:D20"/>
    <mergeCell ref="F18:F20"/>
    <mergeCell ref="E18:E20"/>
    <mergeCell ref="A69:A71"/>
    <mergeCell ref="E37:E39"/>
    <mergeCell ref="E214:E216"/>
    <mergeCell ref="A284:A286"/>
    <mergeCell ref="A18:A20"/>
    <mergeCell ref="C18:C20"/>
    <mergeCell ref="C37:C39"/>
    <mergeCell ref="B18:B20"/>
    <mergeCell ref="A37:A39"/>
    <mergeCell ref="D37:D39"/>
    <mergeCell ref="A145:A147"/>
    <mergeCell ref="C284:C286"/>
    <mergeCell ref="A214:A216"/>
    <mergeCell ref="B214:B216"/>
    <mergeCell ref="C214:C216"/>
    <mergeCell ref="B284:B286"/>
    <mergeCell ref="B37:B39"/>
    <mergeCell ref="D214:D216"/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  <mergeCell ref="D284:D286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4724409448818898" top="0.7874015748031497" bottom="1.141732283464567" header="0.4330708661417323" footer="0.2362204724409449"/>
  <pageSetup fitToHeight="12" fitToWidth="1" horizontalDpi="200" verticalDpi="200" orientation="portrait" paperSize="9" scale="74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00206010 ДЗ Н  САД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00206010 ДЗ Н  САД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44214</v>
      </c>
      <c r="E13" s="120">
        <f t="shared" si="0"/>
        <v>44214</v>
      </c>
      <c r="F13" s="120">
        <f t="shared" si="0"/>
        <v>97</v>
      </c>
      <c r="G13" s="120">
        <f t="shared" si="0"/>
        <v>44214</v>
      </c>
      <c r="H13" s="120">
        <f t="shared" si="0"/>
        <v>44311</v>
      </c>
    </row>
    <row r="14" spans="1:8" ht="19.5" customHeight="1">
      <c r="A14" s="118" t="s">
        <v>940</v>
      </c>
      <c r="B14" s="119" t="s">
        <v>941</v>
      </c>
      <c r="C14" s="121"/>
      <c r="D14" s="121">
        <v>13705</v>
      </c>
      <c r="E14" s="120">
        <f>C14+D14</f>
        <v>13705</v>
      </c>
      <c r="F14" s="121">
        <v>97</v>
      </c>
      <c r="G14" s="121">
        <v>13705</v>
      </c>
      <c r="H14" s="120">
        <f>F14+G14</f>
        <v>13802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30509</v>
      </c>
      <c r="E16" s="120">
        <f>C16+D16</f>
        <v>30509</v>
      </c>
      <c r="F16" s="122"/>
      <c r="G16" s="122">
        <v>30509</v>
      </c>
      <c r="H16" s="120">
        <f>F16+G16</f>
        <v>30509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00206010 ДЗ Н  САД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00206010 ДЗ Н  САД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7" t="s">
        <v>533</v>
      </c>
      <c r="B25" s="666" t="s">
        <v>534</v>
      </c>
      <c r="C25" s="666" t="s">
        <v>535</v>
      </c>
      <c r="D25" s="671" t="s">
        <v>1112</v>
      </c>
    </row>
    <row r="26" spans="1:4" ht="12.75">
      <c r="A26" s="670"/>
      <c r="B26" s="662"/>
      <c r="C26" s="662"/>
      <c r="D26" s="664"/>
    </row>
    <row r="27" spans="1:4" ht="12.75">
      <c r="A27" s="670"/>
      <c r="B27" s="662"/>
      <c r="C27" s="662"/>
      <c r="D27" s="664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00206010 ДЗ Н  САД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08037698</v>
      </c>
      <c r="B2" s="236" t="str">
        <f>NazivKorisnika</f>
        <v>ДОМ ЗДРАВЉА "НОВИ САД"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48649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48649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1770612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-1721963</v>
      </c>
      <c r="H12" s="244">
        <f>G12</f>
        <v>-1721963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view="pageBreakPreview" zoomScaleNormal="120" zoomScaleSheetLayoutView="100" workbookViewId="0" topLeftCell="A97">
      <selection activeCell="C103" sqref="C103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"НОВИ САД"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НОВИ САД</v>
      </c>
      <c r="B9" s="275"/>
      <c r="C9" s="285"/>
      <c r="E9" s="518" t="str">
        <f>"Матични број:   "&amp;MatBroj</f>
        <v>Матични број:   08037698</v>
      </c>
      <c r="F9" s="283"/>
      <c r="G9" s="276"/>
    </row>
    <row r="10" spans="1:7" ht="15.75">
      <c r="A10" s="284" t="str">
        <f>"ПИБ:   "&amp;bip</f>
        <v>ПИБ:   101695296</v>
      </c>
      <c r="B10" s="275"/>
      <c r="C10" s="285"/>
      <c r="E10" s="519" t="str">
        <f>"Број подрачуна:  "&amp;BrojPodr</f>
        <v>Број подрачуна:  840-548661-41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889436</v>
      </c>
      <c r="E23" s="301">
        <f>E24+E42</f>
        <v>2238653</v>
      </c>
      <c r="F23" s="301">
        <f>F24+F42</f>
        <v>1362960</v>
      </c>
      <c r="G23" s="301">
        <f aca="true" t="shared" si="0" ref="G23:G86">E23-F23</f>
        <v>875693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874205</v>
      </c>
      <c r="E24" s="301">
        <f>E25+E29+E31+E33+E37+E40</f>
        <v>2187055</v>
      </c>
      <c r="F24" s="301">
        <f>F25+F29+F31+F33+F37+F40</f>
        <v>1324464</v>
      </c>
      <c r="G24" s="301">
        <f t="shared" si="0"/>
        <v>862591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825328</v>
      </c>
      <c r="E25" s="301">
        <f>SUM(E26:E28)</f>
        <v>2140260</v>
      </c>
      <c r="F25" s="301">
        <f>SUM(F26:F28)</f>
        <v>1310109</v>
      </c>
      <c r="G25" s="301">
        <f t="shared" si="0"/>
        <v>830151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677023</v>
      </c>
      <c r="E26" s="306">
        <v>1279116</v>
      </c>
      <c r="F26" s="306">
        <v>611233</v>
      </c>
      <c r="G26" s="301">
        <f t="shared" si="0"/>
        <v>667883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146967</v>
      </c>
      <c r="E27" s="306">
        <v>857003</v>
      </c>
      <c r="F27" s="306">
        <v>695748</v>
      </c>
      <c r="G27" s="301">
        <f t="shared" si="0"/>
        <v>161255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1338</v>
      </c>
      <c r="E28" s="306">
        <v>4141</v>
      </c>
      <c r="F28" s="306">
        <v>3128</v>
      </c>
      <c r="G28" s="301">
        <f t="shared" si="0"/>
        <v>1013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28034</v>
      </c>
      <c r="E33" s="301">
        <f>SUM(E34:E36)</f>
        <v>28034</v>
      </c>
      <c r="F33" s="301">
        <f>SUM(F34:F36)</f>
        <v>0</v>
      </c>
      <c r="G33" s="301">
        <f t="shared" si="0"/>
        <v>28034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28034</v>
      </c>
      <c r="E34" s="306">
        <v>28034</v>
      </c>
      <c r="F34" s="306"/>
      <c r="G34" s="301">
        <f t="shared" si="0"/>
        <v>28034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16294</v>
      </c>
      <c r="E37" s="301">
        <f>E38+E39</f>
        <v>2205</v>
      </c>
      <c r="F37" s="301">
        <f>F38+F39</f>
        <v>0</v>
      </c>
      <c r="G37" s="301">
        <f t="shared" si="0"/>
        <v>2205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1739</v>
      </c>
      <c r="E38" s="306">
        <v>167</v>
      </c>
      <c r="F38" s="306"/>
      <c r="G38" s="301">
        <f t="shared" si="0"/>
        <v>167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>
        <v>14555</v>
      </c>
      <c r="E39" s="306">
        <v>2038</v>
      </c>
      <c r="F39" s="306"/>
      <c r="G39" s="307">
        <f t="shared" si="0"/>
        <v>2038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4549</v>
      </c>
      <c r="E40" s="301">
        <f>E41</f>
        <v>16556</v>
      </c>
      <c r="F40" s="301">
        <f>F41</f>
        <v>14355</v>
      </c>
      <c r="G40" s="301">
        <f t="shared" si="0"/>
        <v>2201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4549</v>
      </c>
      <c r="E41" s="306">
        <v>16556</v>
      </c>
      <c r="F41" s="306">
        <v>14355</v>
      </c>
      <c r="G41" s="301">
        <f t="shared" si="0"/>
        <v>2201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15231</v>
      </c>
      <c r="E42" s="301">
        <f>E43+E51</f>
        <v>51598</v>
      </c>
      <c r="F42" s="301">
        <f>F43+F51</f>
        <v>38496</v>
      </c>
      <c r="G42" s="301">
        <f t="shared" si="0"/>
        <v>13102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15231</v>
      </c>
      <c r="E51" s="301">
        <f>E52+E53</f>
        <v>51598</v>
      </c>
      <c r="F51" s="301">
        <f>F52+F53</f>
        <v>38496</v>
      </c>
      <c r="G51" s="301">
        <f t="shared" si="0"/>
        <v>13102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739</v>
      </c>
      <c r="E52" s="306">
        <v>39100</v>
      </c>
      <c r="F52" s="306">
        <v>38496</v>
      </c>
      <c r="G52" s="301">
        <f t="shared" si="0"/>
        <v>604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14492</v>
      </c>
      <c r="E53" s="306">
        <v>12498</v>
      </c>
      <c r="F53" s="306"/>
      <c r="G53" s="301">
        <f t="shared" si="0"/>
        <v>12498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240389</v>
      </c>
      <c r="E54" s="301">
        <f>E55+E75+E97</f>
        <v>256327</v>
      </c>
      <c r="F54" s="301">
        <f>F55+F75+F97</f>
        <v>0</v>
      </c>
      <c r="G54" s="301">
        <f t="shared" si="0"/>
        <v>256327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80994</v>
      </c>
      <c r="E75" s="301">
        <f>E76+E86+E92</f>
        <v>91901</v>
      </c>
      <c r="F75" s="301">
        <f>F76+F86+F92</f>
        <v>0</v>
      </c>
      <c r="G75" s="301">
        <f t="shared" si="0"/>
        <v>91901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8947</v>
      </c>
      <c r="E76" s="301">
        <f>E77+E78+E79+E80+E81+E82+E83+E84+E85</f>
        <v>8562</v>
      </c>
      <c r="F76" s="301">
        <f>F77+F78+F79+F80+F81+F82+F83+F84+F85</f>
        <v>0</v>
      </c>
      <c r="G76" s="301">
        <f t="shared" si="0"/>
        <v>8562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8947</v>
      </c>
      <c r="E77" s="306">
        <v>8562</v>
      </c>
      <c r="F77" s="306"/>
      <c r="G77" s="301">
        <f t="shared" si="0"/>
        <v>8562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71759</v>
      </c>
      <c r="E86" s="301">
        <f>E91</f>
        <v>82776</v>
      </c>
      <c r="F86" s="301">
        <f>F91</f>
        <v>0</v>
      </c>
      <c r="G86" s="301">
        <f t="shared" si="0"/>
        <v>82776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71759</v>
      </c>
      <c r="E91" s="306">
        <v>82776</v>
      </c>
      <c r="F91" s="306"/>
      <c r="G91" s="301">
        <f aca="true" t="shared" si="1" ref="G91:G103">E91-F91</f>
        <v>82776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288</v>
      </c>
      <c r="E92" s="301">
        <f>SUM(E93:E96)</f>
        <v>563</v>
      </c>
      <c r="F92" s="301">
        <f>SUM(F93:F96)</f>
        <v>0</v>
      </c>
      <c r="G92" s="301">
        <f t="shared" si="1"/>
        <v>563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288</v>
      </c>
      <c r="E94" s="306">
        <v>563</v>
      </c>
      <c r="F94" s="306"/>
      <c r="G94" s="301">
        <f t="shared" si="1"/>
        <v>563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159395</v>
      </c>
      <c r="E97" s="301">
        <f>E98</f>
        <v>164426</v>
      </c>
      <c r="F97" s="301">
        <f>F98</f>
        <v>0</v>
      </c>
      <c r="G97" s="301">
        <f t="shared" si="1"/>
        <v>164426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159395</v>
      </c>
      <c r="E98" s="301">
        <f>SUM(E99:E101)</f>
        <v>164426</v>
      </c>
      <c r="F98" s="301">
        <f>SUM(F99:F101)</f>
        <v>0</v>
      </c>
      <c r="G98" s="301">
        <f t="shared" si="1"/>
        <v>164426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>
        <v>14555</v>
      </c>
      <c r="E99" s="306">
        <v>2038</v>
      </c>
      <c r="F99" s="306"/>
      <c r="G99" s="301">
        <f t="shared" si="1"/>
        <v>2038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143960</v>
      </c>
      <c r="E100" s="306">
        <v>161283</v>
      </c>
      <c r="F100" s="306"/>
      <c r="G100" s="301">
        <f t="shared" si="1"/>
        <v>161283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880</v>
      </c>
      <c r="E101" s="306">
        <v>1105</v>
      </c>
      <c r="F101" s="306"/>
      <c r="G101" s="301">
        <f t="shared" si="1"/>
        <v>1105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1129825</v>
      </c>
      <c r="E102" s="301">
        <f>E23+E54</f>
        <v>2494980</v>
      </c>
      <c r="F102" s="301">
        <f>F23+F54</f>
        <v>1362960</v>
      </c>
      <c r="G102" s="301">
        <f t="shared" si="1"/>
        <v>1132020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4127</v>
      </c>
      <c r="E103" s="306">
        <v>4127</v>
      </c>
      <c r="F103" s="306"/>
      <c r="G103" s="301">
        <f t="shared" si="1"/>
        <v>4127</v>
      </c>
    </row>
    <row r="104" spans="1:7" ht="12.75">
      <c r="A104" s="584" t="s">
        <v>533</v>
      </c>
      <c r="B104" s="585" t="s">
        <v>534</v>
      </c>
      <c r="C104" s="586" t="s">
        <v>535</v>
      </c>
      <c r="D104" s="586"/>
      <c r="E104" s="586"/>
      <c r="F104" s="586" t="s">
        <v>1112</v>
      </c>
      <c r="G104" s="586"/>
    </row>
    <row r="105" spans="1:7" ht="24">
      <c r="A105" s="584"/>
      <c r="B105" s="585"/>
      <c r="C105" s="586"/>
      <c r="D105" s="586"/>
      <c r="E105" s="586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7">
        <v>3</v>
      </c>
      <c r="D106" s="587"/>
      <c r="E106" s="587"/>
      <c r="F106" s="315" t="s">
        <v>419</v>
      </c>
      <c r="G106" s="315" t="s">
        <v>420</v>
      </c>
    </row>
    <row r="107" spans="1:7" ht="21.75" customHeight="1">
      <c r="A107" s="312"/>
      <c r="B107" s="313"/>
      <c r="C107" s="588" t="s">
        <v>1115</v>
      </c>
      <c r="D107" s="589"/>
      <c r="E107" s="590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1" t="s">
        <v>1116</v>
      </c>
      <c r="D108" s="591"/>
      <c r="E108" s="591"/>
      <c r="F108" s="301">
        <f>F109+F133+F155+F213+F241+F255</f>
        <v>231788</v>
      </c>
      <c r="G108" s="301">
        <f>G109+G133+G155+G213+G241+G255</f>
        <v>248073</v>
      </c>
    </row>
    <row r="109" spans="1:7" s="302" customFormat="1" ht="21.75" customHeight="1">
      <c r="A109" s="293">
        <v>1075</v>
      </c>
      <c r="B109" s="294">
        <v>210000</v>
      </c>
      <c r="C109" s="592" t="s">
        <v>1117</v>
      </c>
      <c r="D109" s="592"/>
      <c r="E109" s="592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1" t="s">
        <v>1118</v>
      </c>
      <c r="D110" s="591"/>
      <c r="E110" s="591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3" t="s">
        <v>1119</v>
      </c>
      <c r="D111" s="583"/>
      <c r="E111" s="583"/>
      <c r="F111" s="306"/>
      <c r="G111" s="306"/>
    </row>
    <row r="112" spans="1:7" ht="21.75" customHeight="1">
      <c r="A112" s="303">
        <v>1078</v>
      </c>
      <c r="B112" s="304">
        <v>211200</v>
      </c>
      <c r="C112" s="583" t="s">
        <v>1120</v>
      </c>
      <c r="D112" s="583"/>
      <c r="E112" s="583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3" t="s">
        <v>1121</v>
      </c>
      <c r="D113" s="583"/>
      <c r="E113" s="583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3" t="s">
        <v>1122</v>
      </c>
      <c r="D114" s="583"/>
      <c r="E114" s="583"/>
      <c r="F114" s="306"/>
      <c r="G114" s="306"/>
    </row>
    <row r="115" spans="1:7" ht="21.75" customHeight="1">
      <c r="A115" s="303">
        <v>1081</v>
      </c>
      <c r="B115" s="304">
        <v>211500</v>
      </c>
      <c r="C115" s="583" t="s">
        <v>1123</v>
      </c>
      <c r="D115" s="583"/>
      <c r="E115" s="583"/>
      <c r="F115" s="306"/>
      <c r="G115" s="306"/>
    </row>
    <row r="116" spans="1:7" ht="21.75" customHeight="1">
      <c r="A116" s="303">
        <v>1082</v>
      </c>
      <c r="B116" s="304">
        <v>211600</v>
      </c>
      <c r="C116" s="583" t="s">
        <v>1124</v>
      </c>
      <c r="D116" s="583"/>
      <c r="E116" s="583"/>
      <c r="F116" s="306"/>
      <c r="G116" s="306"/>
    </row>
    <row r="117" spans="1:7" ht="21.75" customHeight="1">
      <c r="A117" s="303">
        <v>1083</v>
      </c>
      <c r="B117" s="304" t="s">
        <v>1125</v>
      </c>
      <c r="C117" s="583" t="s">
        <v>1126</v>
      </c>
      <c r="D117" s="583"/>
      <c r="E117" s="583"/>
      <c r="F117" s="306"/>
      <c r="G117" s="306"/>
    </row>
    <row r="118" spans="1:7" ht="21.75" customHeight="1">
      <c r="A118" s="303">
        <v>1084</v>
      </c>
      <c r="B118" s="304">
        <v>211800</v>
      </c>
      <c r="C118" s="583" t="s">
        <v>1127</v>
      </c>
      <c r="D118" s="583"/>
      <c r="E118" s="583"/>
      <c r="F118" s="306"/>
      <c r="G118" s="306"/>
    </row>
    <row r="119" spans="1:7" ht="21.75" customHeight="1">
      <c r="A119" s="303">
        <v>1085</v>
      </c>
      <c r="B119" s="304" t="s">
        <v>1128</v>
      </c>
      <c r="C119" s="583" t="s">
        <v>1129</v>
      </c>
      <c r="D119" s="583"/>
      <c r="E119" s="583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3" t="s">
        <v>1131</v>
      </c>
      <c r="D121" s="583"/>
      <c r="E121" s="583"/>
      <c r="F121" s="306"/>
      <c r="G121" s="306"/>
    </row>
    <row r="122" spans="1:7" ht="21.75" customHeight="1">
      <c r="A122" s="303">
        <v>1088</v>
      </c>
      <c r="B122" s="304">
        <v>212200</v>
      </c>
      <c r="C122" s="583" t="s">
        <v>1132</v>
      </c>
      <c r="D122" s="583"/>
      <c r="E122" s="583"/>
      <c r="F122" s="306"/>
      <c r="G122" s="306"/>
    </row>
    <row r="123" spans="1:7" ht="21.75" customHeight="1">
      <c r="A123" s="303">
        <v>1089</v>
      </c>
      <c r="B123" s="304">
        <v>212300</v>
      </c>
      <c r="C123" s="583" t="s">
        <v>1133</v>
      </c>
      <c r="D123" s="583"/>
      <c r="E123" s="583"/>
      <c r="F123" s="306"/>
      <c r="G123" s="306"/>
    </row>
    <row r="124" spans="1:7" ht="21.75" customHeight="1">
      <c r="A124" s="303">
        <v>1090</v>
      </c>
      <c r="B124" s="304">
        <v>212400</v>
      </c>
      <c r="C124" s="583" t="s">
        <v>1134</v>
      </c>
      <c r="D124" s="583"/>
      <c r="E124" s="583"/>
      <c r="F124" s="306"/>
      <c r="G124" s="306"/>
    </row>
    <row r="125" spans="1:7" ht="21.75" customHeight="1">
      <c r="A125" s="303">
        <v>1091</v>
      </c>
      <c r="B125" s="304">
        <v>212500</v>
      </c>
      <c r="C125" s="583" t="s">
        <v>1135</v>
      </c>
      <c r="D125" s="583"/>
      <c r="E125" s="583"/>
      <c r="F125" s="306"/>
      <c r="G125" s="306"/>
    </row>
    <row r="126" spans="1:7" ht="21.75" customHeight="1">
      <c r="A126" s="303">
        <v>1092</v>
      </c>
      <c r="B126" s="304">
        <v>212600</v>
      </c>
      <c r="C126" s="583" t="s">
        <v>1136</v>
      </c>
      <c r="D126" s="583"/>
      <c r="E126" s="583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3" t="s">
        <v>1138</v>
      </c>
      <c r="D128" s="583"/>
      <c r="E128" s="583"/>
      <c r="F128" s="306"/>
      <c r="G128" s="306"/>
    </row>
    <row r="129" spans="1:7" ht="25.5" customHeight="1">
      <c r="A129" s="293">
        <v>1095</v>
      </c>
      <c r="B129" s="294">
        <v>214000</v>
      </c>
      <c r="C129" s="592" t="s">
        <v>1139</v>
      </c>
      <c r="D129" s="592"/>
      <c r="E129" s="592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5" t="s">
        <v>1140</v>
      </c>
      <c r="D130" s="595"/>
      <c r="E130" s="595"/>
      <c r="F130" s="306"/>
      <c r="G130" s="306"/>
    </row>
    <row r="131" spans="1:7" ht="22.5" customHeight="1">
      <c r="A131" s="293">
        <v>1097</v>
      </c>
      <c r="B131" s="294">
        <v>215000</v>
      </c>
      <c r="C131" s="592" t="s">
        <v>1141</v>
      </c>
      <c r="D131" s="592"/>
      <c r="E131" s="592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5" t="s">
        <v>1142</v>
      </c>
      <c r="D132" s="595"/>
      <c r="E132" s="595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3" t="s">
        <v>1145</v>
      </c>
      <c r="D135" s="583" t="s">
        <v>1145</v>
      </c>
      <c r="E135" s="583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3" t="s">
        <v>1146</v>
      </c>
      <c r="D136" s="583" t="s">
        <v>1146</v>
      </c>
      <c r="E136" s="583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3" t="s">
        <v>1147</v>
      </c>
      <c r="D137" s="583" t="s">
        <v>1147</v>
      </c>
      <c r="E137" s="583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3" t="s">
        <v>1148</v>
      </c>
      <c r="D138" s="583" t="s">
        <v>1148</v>
      </c>
      <c r="E138" s="583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3" t="s">
        <v>1149</v>
      </c>
      <c r="D139" s="583" t="s">
        <v>1149</v>
      </c>
      <c r="E139" s="583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3" t="s">
        <v>1150</v>
      </c>
      <c r="D140" s="583" t="s">
        <v>1150</v>
      </c>
      <c r="E140" s="583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3" t="s">
        <v>1151</v>
      </c>
      <c r="D141" s="583" t="s">
        <v>1151</v>
      </c>
      <c r="E141" s="583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3" t="s">
        <v>1152</v>
      </c>
      <c r="D142" s="583" t="s">
        <v>1152</v>
      </c>
      <c r="E142" s="583" t="s">
        <v>1152</v>
      </c>
      <c r="F142" s="306"/>
      <c r="G142" s="306"/>
    </row>
    <row r="143" spans="1:7" ht="12.75">
      <c r="A143" s="578" t="s">
        <v>533</v>
      </c>
      <c r="B143" s="585" t="s">
        <v>534</v>
      </c>
      <c r="C143" s="594" t="s">
        <v>535</v>
      </c>
      <c r="D143" s="594"/>
      <c r="E143" s="594"/>
      <c r="F143" s="594" t="s">
        <v>1112</v>
      </c>
      <c r="G143" s="594"/>
    </row>
    <row r="144" spans="1:7" ht="24">
      <c r="A144" s="578"/>
      <c r="B144" s="585"/>
      <c r="C144" s="594"/>
      <c r="D144" s="594"/>
      <c r="E144" s="594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4">
        <v>3</v>
      </c>
      <c r="D145" s="594"/>
      <c r="E145" s="594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3" t="s">
        <v>1156</v>
      </c>
      <c r="D147" s="583" t="s">
        <v>1156</v>
      </c>
      <c r="E147" s="583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3" t="s">
        <v>1157</v>
      </c>
      <c r="D148" s="583"/>
      <c r="E148" s="583"/>
      <c r="F148" s="306"/>
      <c r="G148" s="306"/>
    </row>
    <row r="149" spans="1:7" ht="20.25" customHeight="1">
      <c r="A149" s="303">
        <v>1112</v>
      </c>
      <c r="B149" s="304">
        <v>222300</v>
      </c>
      <c r="C149" s="583" t="s">
        <v>1158</v>
      </c>
      <c r="D149" s="583"/>
      <c r="E149" s="583"/>
      <c r="F149" s="306"/>
      <c r="G149" s="306"/>
    </row>
    <row r="150" spans="1:7" ht="20.25" customHeight="1">
      <c r="A150" s="303">
        <v>1113</v>
      </c>
      <c r="B150" s="304">
        <v>222400</v>
      </c>
      <c r="C150" s="583" t="s">
        <v>1159</v>
      </c>
      <c r="D150" s="583"/>
      <c r="E150" s="583"/>
      <c r="F150" s="306"/>
      <c r="G150" s="306"/>
    </row>
    <row r="151" spans="1:7" ht="20.25" customHeight="1">
      <c r="A151" s="303">
        <v>1114</v>
      </c>
      <c r="B151" s="304">
        <v>222500</v>
      </c>
      <c r="C151" s="583" t="s">
        <v>1160</v>
      </c>
      <c r="D151" s="583"/>
      <c r="E151" s="583"/>
      <c r="F151" s="306"/>
      <c r="G151" s="306"/>
    </row>
    <row r="152" spans="1:7" ht="20.25" customHeight="1">
      <c r="A152" s="303">
        <v>1115</v>
      </c>
      <c r="B152" s="304">
        <v>222600</v>
      </c>
      <c r="C152" s="583" t="s">
        <v>1161</v>
      </c>
      <c r="D152" s="583"/>
      <c r="E152" s="583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3" t="s">
        <v>1163</v>
      </c>
      <c r="D154" s="583"/>
      <c r="E154" s="583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65790</v>
      </c>
      <c r="G155" s="301">
        <f>G156+G162+G168+G174+G178+G187+G193+G201+G207</f>
        <v>74930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54524</v>
      </c>
      <c r="G156" s="301">
        <f>SUM(G157:G161)</f>
        <v>61446</v>
      </c>
    </row>
    <row r="157" spans="1:7" ht="20.25" customHeight="1">
      <c r="A157" s="303">
        <v>1120</v>
      </c>
      <c r="B157" s="304">
        <v>231100</v>
      </c>
      <c r="C157" s="583" t="s">
        <v>1166</v>
      </c>
      <c r="D157" s="583"/>
      <c r="E157" s="583"/>
      <c r="F157" s="306">
        <v>40039</v>
      </c>
      <c r="G157" s="306">
        <v>44818</v>
      </c>
    </row>
    <row r="158" spans="1:7" ht="20.25" customHeight="1">
      <c r="A158" s="303">
        <v>1121</v>
      </c>
      <c r="B158" s="304">
        <v>231200</v>
      </c>
      <c r="C158" s="583" t="s">
        <v>1167</v>
      </c>
      <c r="D158" s="583"/>
      <c r="E158" s="583"/>
      <c r="F158" s="306">
        <v>3800</v>
      </c>
      <c r="G158" s="306">
        <v>4023</v>
      </c>
    </row>
    <row r="159" spans="1:7" ht="22.5" customHeight="1">
      <c r="A159" s="303">
        <v>1122</v>
      </c>
      <c r="B159" s="304">
        <v>231300</v>
      </c>
      <c r="C159" s="583" t="s">
        <v>1168</v>
      </c>
      <c r="D159" s="583"/>
      <c r="E159" s="583"/>
      <c r="F159" s="306">
        <v>7517</v>
      </c>
      <c r="G159" s="306">
        <v>8868</v>
      </c>
    </row>
    <row r="160" spans="1:7" ht="20.25" customHeight="1">
      <c r="A160" s="303">
        <v>1123</v>
      </c>
      <c r="B160" s="304">
        <v>231400</v>
      </c>
      <c r="C160" s="583" t="s">
        <v>1169</v>
      </c>
      <c r="D160" s="583"/>
      <c r="E160" s="583"/>
      <c r="F160" s="306">
        <v>2765</v>
      </c>
      <c r="G160" s="306">
        <v>3262</v>
      </c>
    </row>
    <row r="161" spans="1:7" ht="20.25" customHeight="1">
      <c r="A161" s="303">
        <v>1124</v>
      </c>
      <c r="B161" s="304">
        <v>231500</v>
      </c>
      <c r="C161" s="583" t="s">
        <v>1170</v>
      </c>
      <c r="D161" s="583"/>
      <c r="E161" s="583"/>
      <c r="F161" s="306">
        <v>403</v>
      </c>
      <c r="G161" s="306">
        <v>475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3" t="s">
        <v>1172</v>
      </c>
      <c r="D163" s="583"/>
      <c r="E163" s="583"/>
      <c r="F163" s="306"/>
      <c r="G163" s="306"/>
    </row>
    <row r="164" spans="1:7" ht="20.25" customHeight="1">
      <c r="A164" s="303">
        <v>1127</v>
      </c>
      <c r="B164" s="304">
        <v>232200</v>
      </c>
      <c r="C164" s="583" t="s">
        <v>1173</v>
      </c>
      <c r="D164" s="583"/>
      <c r="E164" s="583"/>
      <c r="F164" s="306"/>
      <c r="G164" s="306"/>
    </row>
    <row r="165" spans="1:7" ht="24" customHeight="1">
      <c r="A165" s="303">
        <v>1128</v>
      </c>
      <c r="B165" s="304">
        <v>232300</v>
      </c>
      <c r="C165" s="583" t="s">
        <v>1174</v>
      </c>
      <c r="D165" s="583"/>
      <c r="E165" s="583"/>
      <c r="F165" s="306"/>
      <c r="G165" s="306"/>
    </row>
    <row r="166" spans="1:7" ht="25.5" customHeight="1">
      <c r="A166" s="303">
        <v>1129</v>
      </c>
      <c r="B166" s="304">
        <v>232400</v>
      </c>
      <c r="C166" s="583" t="s">
        <v>1175</v>
      </c>
      <c r="D166" s="583"/>
      <c r="E166" s="583"/>
      <c r="F166" s="306"/>
      <c r="G166" s="306"/>
    </row>
    <row r="167" spans="1:7" ht="20.25" customHeight="1">
      <c r="A167" s="303">
        <v>1130</v>
      </c>
      <c r="B167" s="304">
        <v>232500</v>
      </c>
      <c r="C167" s="583" t="s">
        <v>1176</v>
      </c>
      <c r="D167" s="583"/>
      <c r="E167" s="583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3" t="s">
        <v>1178</v>
      </c>
      <c r="D169" s="583"/>
      <c r="E169" s="583"/>
      <c r="F169" s="306"/>
      <c r="G169" s="306"/>
    </row>
    <row r="170" spans="1:7" ht="20.25" customHeight="1">
      <c r="A170" s="303">
        <v>1133</v>
      </c>
      <c r="B170" s="304">
        <v>233200</v>
      </c>
      <c r="C170" s="583" t="s">
        <v>1179</v>
      </c>
      <c r="D170" s="583"/>
      <c r="E170" s="583"/>
      <c r="F170" s="306"/>
      <c r="G170" s="306"/>
    </row>
    <row r="171" spans="1:7" ht="26.25" customHeight="1">
      <c r="A171" s="303">
        <v>1134</v>
      </c>
      <c r="B171" s="304">
        <v>233300</v>
      </c>
      <c r="C171" s="583" t="s">
        <v>1180</v>
      </c>
      <c r="D171" s="583"/>
      <c r="E171" s="583"/>
      <c r="F171" s="306"/>
      <c r="G171" s="306"/>
    </row>
    <row r="172" spans="1:7" ht="26.25" customHeight="1">
      <c r="A172" s="303">
        <v>1135</v>
      </c>
      <c r="B172" s="304">
        <v>233400</v>
      </c>
      <c r="C172" s="583" t="s">
        <v>1181</v>
      </c>
      <c r="D172" s="583"/>
      <c r="E172" s="583"/>
      <c r="F172" s="306"/>
      <c r="G172" s="306"/>
    </row>
    <row r="173" spans="1:7" ht="26.25" customHeight="1">
      <c r="A173" s="303">
        <v>1136</v>
      </c>
      <c r="B173" s="304">
        <v>233500</v>
      </c>
      <c r="C173" s="583" t="s">
        <v>1182</v>
      </c>
      <c r="D173" s="583"/>
      <c r="E173" s="583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9611</v>
      </c>
      <c r="G174" s="301">
        <f>SUM(G175:G177)</f>
        <v>10889</v>
      </c>
    </row>
    <row r="175" spans="1:7" ht="24.75" customHeight="1">
      <c r="A175" s="303">
        <v>1138</v>
      </c>
      <c r="B175" s="304">
        <v>234100</v>
      </c>
      <c r="C175" s="583" t="s">
        <v>1184</v>
      </c>
      <c r="D175" s="583"/>
      <c r="E175" s="583"/>
      <c r="F175" s="306">
        <v>6443</v>
      </c>
      <c r="G175" s="306">
        <v>7601</v>
      </c>
    </row>
    <row r="176" spans="1:7" ht="20.25" customHeight="1">
      <c r="A176" s="303">
        <v>1139</v>
      </c>
      <c r="B176" s="304">
        <v>234200</v>
      </c>
      <c r="C176" s="583" t="s">
        <v>1185</v>
      </c>
      <c r="D176" s="583"/>
      <c r="E176" s="583"/>
      <c r="F176" s="306">
        <v>2765</v>
      </c>
      <c r="G176" s="306">
        <v>3262</v>
      </c>
    </row>
    <row r="177" spans="1:7" ht="20.25" customHeight="1">
      <c r="A177" s="303">
        <v>1140</v>
      </c>
      <c r="B177" s="304">
        <v>234300</v>
      </c>
      <c r="C177" s="583" t="s">
        <v>1186</v>
      </c>
      <c r="D177" s="583"/>
      <c r="E177" s="583"/>
      <c r="F177" s="306">
        <v>403</v>
      </c>
      <c r="G177" s="306">
        <v>26</v>
      </c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5" t="s">
        <v>534</v>
      </c>
      <c r="C179" s="594" t="s">
        <v>535</v>
      </c>
      <c r="D179" s="594"/>
      <c r="E179" s="594"/>
      <c r="F179" s="594" t="s">
        <v>1112</v>
      </c>
      <c r="G179" s="594"/>
    </row>
    <row r="180" spans="1:7" ht="24">
      <c r="A180" s="578"/>
      <c r="B180" s="585"/>
      <c r="C180" s="594"/>
      <c r="D180" s="594"/>
      <c r="E180" s="594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4">
        <v>3</v>
      </c>
      <c r="D181" s="594"/>
      <c r="E181" s="594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83" t="s">
        <v>1188</v>
      </c>
      <c r="D182" s="583"/>
      <c r="E182" s="583"/>
      <c r="F182" s="306"/>
      <c r="G182" s="306"/>
    </row>
    <row r="183" spans="1:7" ht="20.25" customHeight="1">
      <c r="A183" s="303">
        <v>1143</v>
      </c>
      <c r="B183" s="304">
        <v>235200</v>
      </c>
      <c r="C183" s="583" t="s">
        <v>1189</v>
      </c>
      <c r="D183" s="583"/>
      <c r="E183" s="583"/>
      <c r="F183" s="306"/>
      <c r="G183" s="306"/>
    </row>
    <row r="184" spans="1:7" ht="22.5" customHeight="1">
      <c r="A184" s="303">
        <v>1144</v>
      </c>
      <c r="B184" s="304">
        <v>235300</v>
      </c>
      <c r="C184" s="583" t="s">
        <v>1190</v>
      </c>
      <c r="D184" s="583"/>
      <c r="E184" s="583"/>
      <c r="F184" s="306"/>
      <c r="G184" s="306"/>
    </row>
    <row r="185" spans="1:7" ht="20.25" customHeight="1">
      <c r="A185" s="303">
        <v>1145</v>
      </c>
      <c r="B185" s="304">
        <v>235400</v>
      </c>
      <c r="C185" s="583" t="s">
        <v>1191</v>
      </c>
      <c r="D185" s="583"/>
      <c r="E185" s="583"/>
      <c r="F185" s="306"/>
      <c r="G185" s="306"/>
    </row>
    <row r="186" spans="1:7" ht="20.25" customHeight="1">
      <c r="A186" s="303">
        <v>1146</v>
      </c>
      <c r="B186" s="304">
        <v>235500</v>
      </c>
      <c r="C186" s="583" t="s">
        <v>1192</v>
      </c>
      <c r="D186" s="583"/>
      <c r="E186" s="583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1655</v>
      </c>
      <c r="G187" s="301">
        <f>SUM(G188:G192)</f>
        <v>2595</v>
      </c>
    </row>
    <row r="188" spans="1:7" ht="20.25" customHeight="1">
      <c r="A188" s="303">
        <v>1148</v>
      </c>
      <c r="B188" s="304">
        <v>236100</v>
      </c>
      <c r="C188" s="583" t="s">
        <v>1194</v>
      </c>
      <c r="D188" s="583"/>
      <c r="E188" s="583"/>
      <c r="F188" s="306">
        <v>1017</v>
      </c>
      <c r="G188" s="306">
        <v>1608</v>
      </c>
    </row>
    <row r="189" spans="1:7" ht="20.25" customHeight="1">
      <c r="A189" s="303">
        <v>1149</v>
      </c>
      <c r="B189" s="304">
        <v>236200</v>
      </c>
      <c r="C189" s="583" t="s">
        <v>1195</v>
      </c>
      <c r="D189" s="583"/>
      <c r="E189" s="583"/>
      <c r="F189" s="306">
        <v>107</v>
      </c>
      <c r="G189" s="306">
        <v>166</v>
      </c>
    </row>
    <row r="190" spans="1:7" ht="22.5" customHeight="1">
      <c r="A190" s="303">
        <v>1150</v>
      </c>
      <c r="B190" s="304">
        <v>236300</v>
      </c>
      <c r="C190" s="583" t="s">
        <v>1196</v>
      </c>
      <c r="D190" s="583"/>
      <c r="E190" s="583"/>
      <c r="F190" s="306">
        <v>365</v>
      </c>
      <c r="G190" s="306">
        <v>576</v>
      </c>
    </row>
    <row r="191" spans="1:7" ht="23.25" customHeight="1">
      <c r="A191" s="303">
        <v>1151</v>
      </c>
      <c r="B191" s="304">
        <v>236400</v>
      </c>
      <c r="C191" s="583" t="s">
        <v>1197</v>
      </c>
      <c r="D191" s="583"/>
      <c r="E191" s="583"/>
      <c r="F191" s="306">
        <v>145</v>
      </c>
      <c r="G191" s="306">
        <v>228</v>
      </c>
    </row>
    <row r="192" spans="1:7" ht="23.25" customHeight="1">
      <c r="A192" s="303">
        <v>1152</v>
      </c>
      <c r="B192" s="304">
        <v>236500</v>
      </c>
      <c r="C192" s="583" t="s">
        <v>1198</v>
      </c>
      <c r="D192" s="583"/>
      <c r="E192" s="583"/>
      <c r="F192" s="306">
        <v>21</v>
      </c>
      <c r="G192" s="306">
        <v>17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3" t="s">
        <v>1200</v>
      </c>
      <c r="D194" s="583"/>
      <c r="E194" s="583"/>
      <c r="F194" s="306"/>
      <c r="G194" s="306"/>
    </row>
    <row r="195" spans="1:7" ht="20.25" customHeight="1">
      <c r="A195" s="303">
        <v>1155</v>
      </c>
      <c r="B195" s="304">
        <v>237200</v>
      </c>
      <c r="C195" s="583" t="s">
        <v>1201</v>
      </c>
      <c r="D195" s="583"/>
      <c r="E195" s="583"/>
      <c r="F195" s="306"/>
      <c r="G195" s="306"/>
    </row>
    <row r="196" spans="1:7" ht="20.25" customHeight="1">
      <c r="A196" s="303">
        <v>1156</v>
      </c>
      <c r="B196" s="304">
        <v>237300</v>
      </c>
      <c r="C196" s="583" t="s">
        <v>1202</v>
      </c>
      <c r="D196" s="583"/>
      <c r="E196" s="583"/>
      <c r="F196" s="306"/>
      <c r="G196" s="306"/>
    </row>
    <row r="197" spans="1:7" ht="20.25" customHeight="1">
      <c r="A197" s="303">
        <v>1157</v>
      </c>
      <c r="B197" s="304">
        <v>237400</v>
      </c>
      <c r="C197" s="583" t="s">
        <v>1203</v>
      </c>
      <c r="D197" s="583"/>
      <c r="E197" s="583"/>
      <c r="F197" s="306"/>
      <c r="G197" s="306"/>
    </row>
    <row r="198" spans="1:7" ht="23.25" customHeight="1">
      <c r="A198" s="303">
        <v>1158</v>
      </c>
      <c r="B198" s="304">
        <v>237500</v>
      </c>
      <c r="C198" s="583" t="s">
        <v>1204</v>
      </c>
      <c r="D198" s="583"/>
      <c r="E198" s="583"/>
      <c r="F198" s="306"/>
      <c r="G198" s="306"/>
    </row>
    <row r="199" spans="1:7" ht="20.25" customHeight="1">
      <c r="A199" s="303">
        <v>1159</v>
      </c>
      <c r="B199" s="304">
        <v>237600</v>
      </c>
      <c r="C199" s="583" t="s">
        <v>1205</v>
      </c>
      <c r="D199" s="583"/>
      <c r="E199" s="583"/>
      <c r="F199" s="306"/>
      <c r="G199" s="306"/>
    </row>
    <row r="200" spans="1:7" ht="20.25" customHeight="1">
      <c r="A200" s="303">
        <v>1160</v>
      </c>
      <c r="B200" s="304">
        <v>237700</v>
      </c>
      <c r="C200" s="583" t="s">
        <v>1206</v>
      </c>
      <c r="D200" s="583"/>
      <c r="E200" s="583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3" t="s">
        <v>1208</v>
      </c>
      <c r="D202" s="583"/>
      <c r="E202" s="583"/>
      <c r="F202" s="306"/>
      <c r="G202" s="306"/>
    </row>
    <row r="203" spans="1:7" ht="20.25" customHeight="1">
      <c r="A203" s="303">
        <v>1163</v>
      </c>
      <c r="B203" s="304">
        <v>238200</v>
      </c>
      <c r="C203" s="583" t="s">
        <v>1209</v>
      </c>
      <c r="D203" s="583"/>
      <c r="E203" s="583"/>
      <c r="F203" s="306"/>
      <c r="G203" s="306"/>
    </row>
    <row r="204" spans="1:7" ht="22.5" customHeight="1">
      <c r="A204" s="303">
        <v>1164</v>
      </c>
      <c r="B204" s="304">
        <v>238300</v>
      </c>
      <c r="C204" s="583" t="s">
        <v>1210</v>
      </c>
      <c r="D204" s="583"/>
      <c r="E204" s="583"/>
      <c r="F204" s="306"/>
      <c r="G204" s="306"/>
    </row>
    <row r="205" spans="1:7" ht="20.25" customHeight="1">
      <c r="A205" s="303">
        <v>1165</v>
      </c>
      <c r="B205" s="304">
        <v>238400</v>
      </c>
      <c r="C205" s="583" t="s">
        <v>1211</v>
      </c>
      <c r="D205" s="583"/>
      <c r="E205" s="583"/>
      <c r="F205" s="306"/>
      <c r="G205" s="306"/>
    </row>
    <row r="206" spans="1:7" ht="20.25" customHeight="1">
      <c r="A206" s="303">
        <v>1166</v>
      </c>
      <c r="B206" s="304">
        <v>238500</v>
      </c>
      <c r="C206" s="583" t="s">
        <v>1212</v>
      </c>
      <c r="D206" s="583"/>
      <c r="E206" s="583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3" t="s">
        <v>1214</v>
      </c>
      <c r="D208" s="583"/>
      <c r="E208" s="583"/>
      <c r="F208" s="306"/>
      <c r="G208" s="306"/>
    </row>
    <row r="209" spans="1:7" ht="20.25" customHeight="1">
      <c r="A209" s="303">
        <v>1169</v>
      </c>
      <c r="B209" s="304">
        <v>239200</v>
      </c>
      <c r="C209" s="583" t="s">
        <v>1215</v>
      </c>
      <c r="D209" s="583"/>
      <c r="E209" s="583"/>
      <c r="F209" s="306"/>
      <c r="G209" s="306"/>
    </row>
    <row r="210" spans="1:7" ht="22.5" customHeight="1">
      <c r="A210" s="303">
        <v>1170</v>
      </c>
      <c r="B210" s="304">
        <v>239300</v>
      </c>
      <c r="C210" s="583" t="s">
        <v>1216</v>
      </c>
      <c r="D210" s="583"/>
      <c r="E210" s="583"/>
      <c r="F210" s="306"/>
      <c r="G210" s="306"/>
    </row>
    <row r="211" spans="1:7" ht="20.25" customHeight="1">
      <c r="A211" s="303">
        <v>1171</v>
      </c>
      <c r="B211" s="304">
        <v>239400</v>
      </c>
      <c r="C211" s="583" t="s">
        <v>1217</v>
      </c>
      <c r="D211" s="583"/>
      <c r="E211" s="583"/>
      <c r="F211" s="306"/>
      <c r="G211" s="306"/>
    </row>
    <row r="212" spans="1:7" ht="20.25" customHeight="1">
      <c r="A212" s="303">
        <v>1172</v>
      </c>
      <c r="B212" s="304">
        <v>239500</v>
      </c>
      <c r="C212" s="583" t="s">
        <v>1218</v>
      </c>
      <c r="D212" s="583"/>
      <c r="E212" s="583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593</v>
      </c>
      <c r="G213" s="301">
        <f>G214+G222+G227+G232+G235</f>
        <v>517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3" t="s">
        <v>1221</v>
      </c>
      <c r="D215" s="583"/>
      <c r="E215" s="583"/>
      <c r="F215" s="306"/>
      <c r="G215" s="306"/>
    </row>
    <row r="216" spans="1:7" ht="20.25" customHeight="1">
      <c r="A216" s="303">
        <v>1176</v>
      </c>
      <c r="B216" s="304">
        <v>241200</v>
      </c>
      <c r="C216" s="583" t="s">
        <v>1222</v>
      </c>
      <c r="D216" s="583"/>
      <c r="E216" s="583"/>
      <c r="F216" s="306"/>
      <c r="G216" s="306"/>
    </row>
    <row r="217" spans="1:7" ht="12.75">
      <c r="A217" s="578" t="s">
        <v>533</v>
      </c>
      <c r="B217" s="585" t="s">
        <v>534</v>
      </c>
      <c r="C217" s="594" t="s">
        <v>535</v>
      </c>
      <c r="D217" s="594"/>
      <c r="E217" s="594"/>
      <c r="F217" s="594" t="s">
        <v>1112</v>
      </c>
      <c r="G217" s="594"/>
    </row>
    <row r="218" spans="1:7" ht="24">
      <c r="A218" s="578"/>
      <c r="B218" s="585"/>
      <c r="C218" s="594"/>
      <c r="D218" s="594"/>
      <c r="E218" s="594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4">
        <v>3</v>
      </c>
      <c r="D219" s="594"/>
      <c r="E219" s="594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3" t="s">
        <v>1223</v>
      </c>
      <c r="D220" s="583"/>
      <c r="E220" s="583"/>
      <c r="F220" s="306"/>
      <c r="G220" s="306"/>
    </row>
    <row r="221" spans="1:7" ht="17.25" customHeight="1">
      <c r="A221" s="303">
        <v>1178</v>
      </c>
      <c r="B221" s="304">
        <v>241400</v>
      </c>
      <c r="C221" s="583" t="s">
        <v>1224</v>
      </c>
      <c r="D221" s="583"/>
      <c r="E221" s="583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3" t="s">
        <v>1226</v>
      </c>
      <c r="D223" s="583"/>
      <c r="E223" s="583"/>
      <c r="F223" s="306"/>
      <c r="G223" s="306"/>
    </row>
    <row r="224" spans="1:7" ht="17.25" customHeight="1">
      <c r="A224" s="303">
        <v>1181</v>
      </c>
      <c r="B224" s="304">
        <v>242200</v>
      </c>
      <c r="C224" s="583" t="s">
        <v>1227</v>
      </c>
      <c r="D224" s="583"/>
      <c r="E224" s="583"/>
      <c r="F224" s="306"/>
      <c r="G224" s="306"/>
    </row>
    <row r="225" spans="1:7" ht="17.25" customHeight="1">
      <c r="A225" s="303">
        <v>1182</v>
      </c>
      <c r="B225" s="304">
        <v>242300</v>
      </c>
      <c r="C225" s="583" t="s">
        <v>1228</v>
      </c>
      <c r="D225" s="583"/>
      <c r="E225" s="583"/>
      <c r="F225" s="306"/>
      <c r="G225" s="306"/>
    </row>
    <row r="226" spans="1:7" ht="17.25" customHeight="1">
      <c r="A226" s="303">
        <v>1183</v>
      </c>
      <c r="B226" s="304">
        <v>242400</v>
      </c>
      <c r="C226" s="583" t="s">
        <v>1229</v>
      </c>
      <c r="D226" s="583"/>
      <c r="E226" s="583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3" t="s">
        <v>1231</v>
      </c>
      <c r="D228" s="583"/>
      <c r="E228" s="583"/>
      <c r="F228" s="306"/>
      <c r="G228" s="306"/>
    </row>
    <row r="229" spans="1:7" ht="17.25" customHeight="1">
      <c r="A229" s="303">
        <v>1186</v>
      </c>
      <c r="B229" s="304">
        <v>243200</v>
      </c>
      <c r="C229" s="583" t="s">
        <v>1232</v>
      </c>
      <c r="D229" s="583"/>
      <c r="E229" s="583"/>
      <c r="F229" s="306"/>
      <c r="G229" s="306"/>
    </row>
    <row r="230" spans="1:7" ht="17.25" customHeight="1">
      <c r="A230" s="303">
        <v>1187</v>
      </c>
      <c r="B230" s="304">
        <v>243300</v>
      </c>
      <c r="C230" s="583" t="s">
        <v>1233</v>
      </c>
      <c r="D230" s="583"/>
      <c r="E230" s="583"/>
      <c r="F230" s="306"/>
      <c r="G230" s="306"/>
    </row>
    <row r="231" spans="1:7" ht="17.25" customHeight="1">
      <c r="A231" s="303">
        <v>1188</v>
      </c>
      <c r="B231" s="304">
        <v>243400</v>
      </c>
      <c r="C231" s="583" t="s">
        <v>1234</v>
      </c>
      <c r="D231" s="583"/>
      <c r="E231" s="583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3" t="s">
        <v>1236</v>
      </c>
      <c r="D233" s="583"/>
      <c r="E233" s="583"/>
      <c r="F233" s="306"/>
      <c r="G233" s="306"/>
    </row>
    <row r="234" spans="1:7" ht="17.25" customHeight="1">
      <c r="A234" s="303">
        <v>1191</v>
      </c>
      <c r="B234" s="304">
        <v>244200</v>
      </c>
      <c r="C234" s="583" t="s">
        <v>1237</v>
      </c>
      <c r="D234" s="583"/>
      <c r="E234" s="583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593</v>
      </c>
      <c r="G235" s="301">
        <f>SUM(G236:G240)</f>
        <v>517</v>
      </c>
    </row>
    <row r="236" spans="1:7" ht="17.25" customHeight="1">
      <c r="A236" s="303">
        <v>1193</v>
      </c>
      <c r="B236" s="304">
        <v>245100</v>
      </c>
      <c r="C236" s="583" t="s">
        <v>1239</v>
      </c>
      <c r="D236" s="583"/>
      <c r="E236" s="583"/>
      <c r="F236" s="306"/>
      <c r="G236" s="306"/>
    </row>
    <row r="237" spans="1:7" ht="17.25" customHeight="1">
      <c r="A237" s="303">
        <v>1194</v>
      </c>
      <c r="B237" s="304">
        <v>245200</v>
      </c>
      <c r="C237" s="583" t="s">
        <v>1240</v>
      </c>
      <c r="D237" s="583"/>
      <c r="E237" s="583"/>
      <c r="F237" s="306">
        <v>593</v>
      </c>
      <c r="G237" s="306">
        <v>517</v>
      </c>
    </row>
    <row r="238" spans="1:7" ht="17.25" customHeight="1">
      <c r="A238" s="303">
        <v>1195</v>
      </c>
      <c r="B238" s="304">
        <v>245300</v>
      </c>
      <c r="C238" s="583" t="s">
        <v>1241</v>
      </c>
      <c r="D238" s="583"/>
      <c r="E238" s="583"/>
      <c r="F238" s="306"/>
      <c r="G238" s="306"/>
    </row>
    <row r="239" spans="1:7" ht="22.5" customHeight="1">
      <c r="A239" s="303">
        <v>1196</v>
      </c>
      <c r="B239" s="304">
        <v>245400</v>
      </c>
      <c r="C239" s="583" t="s">
        <v>1242</v>
      </c>
      <c r="D239" s="583"/>
      <c r="E239" s="583"/>
      <c r="F239" s="306"/>
      <c r="G239" s="306"/>
    </row>
    <row r="240" spans="1:7" ht="22.5" customHeight="1">
      <c r="A240" s="303">
        <v>1197</v>
      </c>
      <c r="B240" s="304">
        <v>245500</v>
      </c>
      <c r="C240" s="583" t="s">
        <v>1243</v>
      </c>
      <c r="D240" s="583"/>
      <c r="E240" s="583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79017</v>
      </c>
      <c r="G241" s="321">
        <f>G242+G246+G249+G251</f>
        <v>87428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896</v>
      </c>
      <c r="G242" s="321">
        <f>SUM(G243:G245)</f>
        <v>1120</v>
      </c>
    </row>
    <row r="243" spans="1:7" ht="17.25" customHeight="1">
      <c r="A243" s="303">
        <v>1200</v>
      </c>
      <c r="B243" s="304">
        <v>251100</v>
      </c>
      <c r="C243" s="583" t="s">
        <v>1246</v>
      </c>
      <c r="D243" s="583"/>
      <c r="E243" s="583"/>
      <c r="F243" s="322">
        <v>896</v>
      </c>
      <c r="G243" s="322">
        <v>1120</v>
      </c>
    </row>
    <row r="244" spans="1:7" ht="17.25" customHeight="1">
      <c r="A244" s="303">
        <v>1201</v>
      </c>
      <c r="B244" s="304">
        <v>251200</v>
      </c>
      <c r="C244" s="583" t="s">
        <v>1247</v>
      </c>
      <c r="D244" s="583"/>
      <c r="E244" s="583"/>
      <c r="F244" s="322"/>
      <c r="G244" s="322"/>
    </row>
    <row r="245" spans="1:7" ht="17.25" customHeight="1">
      <c r="A245" s="303">
        <v>1202</v>
      </c>
      <c r="B245" s="304">
        <v>251300</v>
      </c>
      <c r="C245" s="583" t="s">
        <v>1248</v>
      </c>
      <c r="D245" s="583"/>
      <c r="E245" s="583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78121</v>
      </c>
      <c r="G246" s="301">
        <f>G247+G248</f>
        <v>86308</v>
      </c>
    </row>
    <row r="247" spans="1:7" ht="17.25" customHeight="1">
      <c r="A247" s="303">
        <v>1204</v>
      </c>
      <c r="B247" s="304">
        <v>252100</v>
      </c>
      <c r="C247" s="583" t="s">
        <v>1250</v>
      </c>
      <c r="D247" s="583"/>
      <c r="E247" s="583"/>
      <c r="F247" s="306">
        <v>78121</v>
      </c>
      <c r="G247" s="306">
        <v>86308</v>
      </c>
    </row>
    <row r="248" spans="1:7" ht="17.25" customHeight="1">
      <c r="A248" s="303">
        <v>1205</v>
      </c>
      <c r="B248" s="304">
        <v>252200</v>
      </c>
      <c r="C248" s="583" t="s">
        <v>1251</v>
      </c>
      <c r="D248" s="583"/>
      <c r="E248" s="583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3" t="s">
        <v>1253</v>
      </c>
      <c r="D250" s="583"/>
      <c r="E250" s="583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3" t="s">
        <v>1255</v>
      </c>
      <c r="D252" s="583"/>
      <c r="E252" s="583"/>
      <c r="F252" s="306"/>
      <c r="G252" s="306"/>
    </row>
    <row r="253" spans="1:7" ht="17.25" customHeight="1">
      <c r="A253" s="303">
        <v>1210</v>
      </c>
      <c r="B253" s="304">
        <v>254200</v>
      </c>
      <c r="C253" s="583" t="s">
        <v>1256</v>
      </c>
      <c r="D253" s="583"/>
      <c r="E253" s="583"/>
      <c r="F253" s="306"/>
      <c r="G253" s="306"/>
    </row>
    <row r="254" spans="1:7" ht="17.25" customHeight="1">
      <c r="A254" s="303">
        <v>1211</v>
      </c>
      <c r="B254" s="304">
        <v>254900</v>
      </c>
      <c r="C254" s="583" t="s">
        <v>1257</v>
      </c>
      <c r="D254" s="583"/>
      <c r="E254" s="583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86388</v>
      </c>
      <c r="G255" s="301">
        <f>G256</f>
        <v>85198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86388</v>
      </c>
      <c r="G256" s="301">
        <f>SUM(G257:G260)</f>
        <v>85198</v>
      </c>
    </row>
    <row r="257" spans="1:7" ht="17.25" customHeight="1">
      <c r="A257" s="303">
        <v>1214</v>
      </c>
      <c r="B257" s="304">
        <v>291100</v>
      </c>
      <c r="C257" s="583" t="s">
        <v>1260</v>
      </c>
      <c r="D257" s="583"/>
      <c r="E257" s="583"/>
      <c r="F257" s="306"/>
      <c r="G257" s="306"/>
    </row>
    <row r="258" spans="1:7" ht="17.25" customHeight="1">
      <c r="A258" s="303">
        <v>1215</v>
      </c>
      <c r="B258" s="304">
        <v>291200</v>
      </c>
      <c r="C258" s="583" t="s">
        <v>1261</v>
      </c>
      <c r="D258" s="583"/>
      <c r="E258" s="583"/>
      <c r="F258" s="306">
        <v>14843</v>
      </c>
      <c r="G258" s="306">
        <v>2601</v>
      </c>
    </row>
    <row r="259" spans="1:7" ht="17.25" customHeight="1">
      <c r="A259" s="303">
        <v>1216</v>
      </c>
      <c r="B259" s="304">
        <v>291300</v>
      </c>
      <c r="C259" s="583" t="s">
        <v>1262</v>
      </c>
      <c r="D259" s="583"/>
      <c r="E259" s="583"/>
      <c r="F259" s="306">
        <v>69496</v>
      </c>
      <c r="G259" s="306">
        <v>73607</v>
      </c>
    </row>
    <row r="260" spans="1:7" ht="17.25" customHeight="1">
      <c r="A260" s="303">
        <v>1217</v>
      </c>
      <c r="B260" s="304">
        <v>291900</v>
      </c>
      <c r="C260" s="583" t="s">
        <v>1263</v>
      </c>
      <c r="D260" s="583"/>
      <c r="E260" s="583"/>
      <c r="F260" s="306">
        <v>2049</v>
      </c>
      <c r="G260" s="306">
        <v>8990</v>
      </c>
    </row>
    <row r="261" spans="1:7" s="302" customFormat="1" ht="21.75" customHeight="1">
      <c r="A261" s="323">
        <v>1218</v>
      </c>
      <c r="B261" s="324">
        <v>300000</v>
      </c>
      <c r="C261" s="591" t="s">
        <v>1264</v>
      </c>
      <c r="D261" s="591"/>
      <c r="E261" s="591"/>
      <c r="F261" s="301">
        <f>F262+F275-F276+F277-F278+F280-F281</f>
        <v>898037</v>
      </c>
      <c r="G261" s="301">
        <f>G262+G275-G276+G277-G278+G280-G281</f>
        <v>883947</v>
      </c>
    </row>
    <row r="262" spans="1:7" s="302" customFormat="1" ht="17.25" customHeight="1">
      <c r="A262" s="323">
        <v>1219</v>
      </c>
      <c r="B262" s="324">
        <v>310000</v>
      </c>
      <c r="C262" s="591" t="s">
        <v>1265</v>
      </c>
      <c r="D262" s="591"/>
      <c r="E262" s="591"/>
      <c r="F262" s="301">
        <f>F263</f>
        <v>884628</v>
      </c>
      <c r="G262" s="301">
        <f>G263</f>
        <v>878716</v>
      </c>
    </row>
    <row r="263" spans="1:7" s="302" customFormat="1" ht="17.25" customHeight="1">
      <c r="A263" s="323">
        <v>1220</v>
      </c>
      <c r="B263" s="324">
        <v>311000</v>
      </c>
      <c r="C263" s="591" t="s">
        <v>1266</v>
      </c>
      <c r="D263" s="591"/>
      <c r="E263" s="591"/>
      <c r="F263" s="301">
        <f>F267+F268-F269+F270+F271-F272+F273+F274</f>
        <v>884628</v>
      </c>
      <c r="G263" s="301">
        <f>G267+G268-G269+G270+G271-G272+G273+G274</f>
        <v>878716</v>
      </c>
    </row>
    <row r="264" spans="1:7" ht="12.75">
      <c r="A264" s="578" t="s">
        <v>533</v>
      </c>
      <c r="B264" s="585" t="s">
        <v>534</v>
      </c>
      <c r="C264" s="594" t="s">
        <v>535</v>
      </c>
      <c r="D264" s="594"/>
      <c r="E264" s="594"/>
      <c r="F264" s="594" t="s">
        <v>1112</v>
      </c>
      <c r="G264" s="594"/>
    </row>
    <row r="265" spans="1:7" ht="24">
      <c r="A265" s="578"/>
      <c r="B265" s="585"/>
      <c r="C265" s="594"/>
      <c r="D265" s="594"/>
      <c r="E265" s="594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4">
        <v>3</v>
      </c>
      <c r="D266" s="594"/>
      <c r="E266" s="594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3" t="s">
        <v>1267</v>
      </c>
      <c r="D267" s="583"/>
      <c r="E267" s="583"/>
      <c r="F267" s="306">
        <v>867148</v>
      </c>
      <c r="G267" s="306">
        <v>862480</v>
      </c>
    </row>
    <row r="268" spans="1:7" ht="17.25" customHeight="1">
      <c r="A268" s="303">
        <v>1222</v>
      </c>
      <c r="B268" s="304">
        <v>311200</v>
      </c>
      <c r="C268" s="583" t="s">
        <v>1268</v>
      </c>
      <c r="D268" s="583"/>
      <c r="E268" s="583"/>
      <c r="F268" s="306">
        <v>15231</v>
      </c>
      <c r="G268" s="306">
        <v>13102</v>
      </c>
    </row>
    <row r="269" spans="1:7" ht="22.5" customHeight="1">
      <c r="A269" s="303">
        <v>1223</v>
      </c>
      <c r="B269" s="304">
        <v>311300</v>
      </c>
      <c r="C269" s="583" t="s">
        <v>1269</v>
      </c>
      <c r="D269" s="583"/>
      <c r="E269" s="583"/>
      <c r="F269" s="306"/>
      <c r="G269" s="306"/>
    </row>
    <row r="270" spans="1:7" ht="17.25" customHeight="1">
      <c r="A270" s="303">
        <v>1224</v>
      </c>
      <c r="B270" s="304">
        <v>311400</v>
      </c>
      <c r="C270" s="583" t="s">
        <v>1270</v>
      </c>
      <c r="D270" s="583"/>
      <c r="E270" s="583"/>
      <c r="F270" s="306"/>
      <c r="G270" s="306"/>
    </row>
    <row r="271" spans="1:7" ht="17.25" customHeight="1">
      <c r="A271" s="303">
        <v>1225</v>
      </c>
      <c r="B271" s="304">
        <v>311500</v>
      </c>
      <c r="C271" s="583" t="s">
        <v>1271</v>
      </c>
      <c r="D271" s="583"/>
      <c r="E271" s="583"/>
      <c r="F271" s="306">
        <v>2141</v>
      </c>
      <c r="G271" s="306">
        <v>1889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83" t="s">
        <v>1273</v>
      </c>
      <c r="D273" s="583"/>
      <c r="E273" s="583"/>
      <c r="F273" s="306">
        <v>108</v>
      </c>
      <c r="G273" s="306">
        <v>1245</v>
      </c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1" t="s">
        <v>1275</v>
      </c>
      <c r="D275" s="591"/>
      <c r="E275" s="591"/>
      <c r="F275" s="328">
        <v>6352</v>
      </c>
      <c r="G275" s="328">
        <v>5120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1" t="s">
        <v>1277</v>
      </c>
      <c r="D277" s="591"/>
      <c r="E277" s="591"/>
      <c r="F277" s="328"/>
      <c r="G277" s="328"/>
    </row>
    <row r="278" spans="1:7" ht="17.25" customHeight="1">
      <c r="A278" s="323">
        <v>1232</v>
      </c>
      <c r="B278" s="324">
        <v>321312</v>
      </c>
      <c r="C278" s="591" t="s">
        <v>1278</v>
      </c>
      <c r="D278" s="591"/>
      <c r="E278" s="591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7057</v>
      </c>
      <c r="G280" s="331">
        <f>IF((G282+G284-G283-G285)&gt;0,G282+G284-G283-G285,0)</f>
        <v>111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7057</v>
      </c>
      <c r="G284" s="328">
        <v>111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1" t="s">
        <v>1286</v>
      </c>
      <c r="D286" s="591"/>
      <c r="E286" s="591"/>
      <c r="F286" s="331">
        <f>F108+F261</f>
        <v>1129825</v>
      </c>
      <c r="G286" s="331">
        <f>G108+G261</f>
        <v>1132020</v>
      </c>
    </row>
    <row r="287" spans="1:7" s="302" customFormat="1" ht="17.25" customHeight="1">
      <c r="A287" s="323">
        <v>1240</v>
      </c>
      <c r="B287" s="324">
        <v>352000</v>
      </c>
      <c r="C287" s="591" t="s">
        <v>1287</v>
      </c>
      <c r="D287" s="591"/>
      <c r="E287" s="591"/>
      <c r="F287" s="328">
        <v>4127</v>
      </c>
      <c r="G287" s="328">
        <v>4127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5905511811023623" header="0.31496062992125984" footer="0.31496062992125984"/>
  <pageSetup horizontalDpi="600" verticalDpi="600" orientation="portrait" paperSize="9" scale="80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view="pageBreakPreview" zoomScaleNormal="120" zoomScaleSheetLayoutView="100" zoomScalePageLayoutView="0" workbookViewId="0" topLeftCell="A73">
      <selection activeCell="E373" sqref="E373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ДОМ ЗДРАВЉА "НОВИ САД"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08037698</v>
      </c>
      <c r="E9" s="285"/>
      <c r="F9" s="345"/>
      <c r="G9" s="277"/>
    </row>
    <row r="10" spans="1:7" ht="15.75">
      <c r="A10" s="284" t="str">
        <f>"ПИБ:   "&amp;bip</f>
        <v>ПИБ:   101695296</v>
      </c>
      <c r="B10" s="275"/>
      <c r="C10" s="285"/>
      <c r="D10" s="519" t="str">
        <f>"Број подрачуна:  "&amp;BrojPodr</f>
        <v>Број подрачуна:  840-548661-41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1695732</v>
      </c>
      <c r="E21" s="350">
        <f>E22+E126</f>
        <v>1899135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1694952</v>
      </c>
      <c r="E22" s="350">
        <f>E23+E67+E77+E89+E114+E119+E123</f>
        <v>1898843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84715</v>
      </c>
      <c r="E77" s="350">
        <f>E78+E81+E86</f>
        <v>74573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84715</v>
      </c>
      <c r="E86" s="350">
        <f>E87+E88</f>
        <v>74573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84715</v>
      </c>
      <c r="E87" s="351">
        <v>74573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62815</v>
      </c>
      <c r="E89" s="350">
        <f>E90+E97+E102+E109+E112</f>
        <v>53423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52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>
        <v>52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60205</v>
      </c>
      <c r="E97" s="350">
        <f>SUM(E98:E101)</f>
        <v>50411</v>
      </c>
    </row>
    <row r="98" spans="1:5" ht="24">
      <c r="A98" s="303">
        <v>2078</v>
      </c>
      <c r="B98" s="303">
        <v>742100</v>
      </c>
      <c r="C98" s="318" t="s">
        <v>436</v>
      </c>
      <c r="D98" s="351">
        <v>60205</v>
      </c>
      <c r="E98" s="351">
        <v>50411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433</v>
      </c>
      <c r="E109" s="350">
        <f>E110+E111</f>
        <v>195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286</v>
      </c>
      <c r="E110" s="351">
        <v>165</v>
      </c>
    </row>
    <row r="111" spans="1:5" ht="12.75">
      <c r="A111" s="325">
        <v>2091</v>
      </c>
      <c r="B111" s="303">
        <v>744200</v>
      </c>
      <c r="C111" s="318" t="s">
        <v>6</v>
      </c>
      <c r="D111" s="351">
        <v>147</v>
      </c>
      <c r="E111" s="351">
        <v>30</v>
      </c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2177</v>
      </c>
      <c r="E112" s="350">
        <f>E113</f>
        <v>2765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2177</v>
      </c>
      <c r="E113" s="351">
        <v>2765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97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97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97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1547263</v>
      </c>
      <c r="E119" s="350">
        <f>E120</f>
        <v>1770612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1547263</v>
      </c>
      <c r="E120" s="350">
        <f>E121+E122</f>
        <v>1770612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1547263</v>
      </c>
      <c r="E121" s="351">
        <v>1770612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62</v>
      </c>
      <c r="E123" s="350">
        <f>E124</f>
        <v>235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62</v>
      </c>
      <c r="E124" s="350">
        <f>E125</f>
        <v>235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62</v>
      </c>
      <c r="E125" s="351">
        <v>235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780</v>
      </c>
      <c r="E126" s="356">
        <f>E127+E134+E141+E144</f>
        <v>292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780</v>
      </c>
      <c r="E127" s="356">
        <f>E128+E130+E132</f>
        <v>292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780</v>
      </c>
      <c r="E130" s="356">
        <f>E131</f>
        <v>292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780</v>
      </c>
      <c r="E131" s="351">
        <v>292</v>
      </c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1703504</v>
      </c>
      <c r="E151" s="350">
        <f>E152+E320</f>
        <v>1901364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1617712</v>
      </c>
      <c r="E152" s="350">
        <f>E153+E175+E220+E235+E259+E272+E288+E303</f>
        <v>1846061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1323407</v>
      </c>
      <c r="E153" s="350">
        <f>E154+E156+E160+E162+E167+E169+E171+E173</f>
        <v>1544912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1059874</v>
      </c>
      <c r="E154" s="350">
        <f>E155</f>
        <v>1241743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1059874</v>
      </c>
      <c r="E155" s="351">
        <v>1241743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189873</v>
      </c>
      <c r="E156" s="350">
        <f>SUM(E157:E159)</f>
        <v>221974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127291</v>
      </c>
      <c r="E157" s="351">
        <v>148809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54627</v>
      </c>
      <c r="E158" s="351">
        <v>63864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7955</v>
      </c>
      <c r="E159" s="351">
        <v>9301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19858</v>
      </c>
      <c r="E160" s="350">
        <f>E161</f>
        <v>22128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19858</v>
      </c>
      <c r="E161" s="351">
        <v>22128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7012</v>
      </c>
      <c r="E162" s="350">
        <f>SUM(E163:E166)</f>
        <v>8277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>
        <v>97</v>
      </c>
    </row>
    <row r="164" spans="1:5" ht="12.75">
      <c r="A164" s="365">
        <v>2144</v>
      </c>
      <c r="B164" s="303">
        <v>414200</v>
      </c>
      <c r="C164" s="318" t="s">
        <v>10</v>
      </c>
      <c r="D164" s="351">
        <v>207</v>
      </c>
      <c r="E164" s="351">
        <v>467</v>
      </c>
    </row>
    <row r="165" spans="1:5" ht="12.75">
      <c r="A165" s="365">
        <v>2145</v>
      </c>
      <c r="B165" s="303">
        <v>414300</v>
      </c>
      <c r="C165" s="318" t="s">
        <v>11</v>
      </c>
      <c r="D165" s="351">
        <v>6496</v>
      </c>
      <c r="E165" s="351">
        <v>7254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309</v>
      </c>
      <c r="E166" s="351">
        <v>459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28595</v>
      </c>
      <c r="E167" s="350">
        <f>E168</f>
        <v>33895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28595</v>
      </c>
      <c r="E168" s="351">
        <v>33895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18195</v>
      </c>
      <c r="E169" s="350">
        <f>E170</f>
        <v>16895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18195</v>
      </c>
      <c r="E170" s="351">
        <v>16895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284890</v>
      </c>
      <c r="E175" s="350">
        <f>E176+E184+E190+E199+E207+E210</f>
        <v>290115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91071</v>
      </c>
      <c r="E176" s="350">
        <f>SUM(E177:E183)</f>
        <v>94563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1653</v>
      </c>
      <c r="E177" s="351">
        <v>1516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50456</v>
      </c>
      <c r="E178" s="351">
        <v>53791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25630</v>
      </c>
      <c r="E179" s="351">
        <v>23904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8512</v>
      </c>
      <c r="E180" s="351">
        <v>9537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3735</v>
      </c>
      <c r="E181" s="351">
        <v>4500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359</v>
      </c>
      <c r="E182" s="351">
        <v>943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726</v>
      </c>
      <c r="E183" s="351">
        <v>372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561</v>
      </c>
      <c r="E184" s="350">
        <f>SUM(E185:E189)</f>
        <v>514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533</v>
      </c>
      <c r="E185" s="351">
        <v>495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22</v>
      </c>
      <c r="E186" s="351">
        <v>19</v>
      </c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>
        <v>6</v>
      </c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29800</v>
      </c>
      <c r="E190" s="350">
        <f>SUM(E191:E198)</f>
        <v>28106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240</v>
      </c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7801</v>
      </c>
      <c r="E192" s="351">
        <v>7605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6795</v>
      </c>
      <c r="E193" s="351">
        <v>6099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1502</v>
      </c>
      <c r="E194" s="351">
        <v>1876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3655</v>
      </c>
      <c r="E195" s="351">
        <v>3217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7084</v>
      </c>
      <c r="E196" s="351">
        <v>6032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339</v>
      </c>
      <c r="E197" s="351">
        <v>326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2384</v>
      </c>
      <c r="E198" s="351">
        <v>2951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1195</v>
      </c>
      <c r="E199" s="350">
        <f>SUM(E200:E206)</f>
        <v>1450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788</v>
      </c>
      <c r="E202" s="351">
        <v>1046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7</v>
      </c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400</v>
      </c>
      <c r="E206" s="351">
        <v>404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24728</v>
      </c>
      <c r="E207" s="350">
        <f>E208+E209</f>
        <v>20760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10047</v>
      </c>
      <c r="E208" s="351">
        <v>7625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14681</v>
      </c>
      <c r="E209" s="351">
        <v>13135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137535</v>
      </c>
      <c r="E210" s="350">
        <f>SUM(E211:E219)</f>
        <v>144722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9109</v>
      </c>
      <c r="E211" s="351">
        <v>6831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442</v>
      </c>
      <c r="E213" s="351">
        <v>652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9018</v>
      </c>
      <c r="E214" s="351">
        <v>9654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535</v>
      </c>
      <c r="E215" s="351">
        <v>542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111624</v>
      </c>
      <c r="E217" s="351">
        <v>121048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3566</v>
      </c>
      <c r="E218" s="351">
        <v>3580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3241</v>
      </c>
      <c r="E219" s="351">
        <v>2415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2141</v>
      </c>
      <c r="E220" s="350">
        <f>E221+E225+E227+E229+E233</f>
        <v>1889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2108</v>
      </c>
      <c r="E221" s="350">
        <f>SUM(E222:E224)</f>
        <v>1830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704</v>
      </c>
      <c r="E222" s="351">
        <v>538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1386</v>
      </c>
      <c r="E223" s="351">
        <v>1280</v>
      </c>
    </row>
    <row r="224" spans="1:5" ht="12.75">
      <c r="A224" s="365">
        <v>2204</v>
      </c>
      <c r="B224" s="368">
        <v>431300</v>
      </c>
      <c r="C224" s="369" t="s">
        <v>623</v>
      </c>
      <c r="D224" s="359">
        <v>18</v>
      </c>
      <c r="E224" s="351">
        <v>12</v>
      </c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33</v>
      </c>
      <c r="E233" s="356">
        <f>E234</f>
        <v>59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33</v>
      </c>
      <c r="E234" s="351">
        <v>59</v>
      </c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594</v>
      </c>
      <c r="E235" s="350">
        <f>E236+E246+E253+E255</f>
        <v>245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594</v>
      </c>
      <c r="E255" s="350">
        <f>SUM(E256:E258)</f>
        <v>245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594</v>
      </c>
      <c r="E257" s="351">
        <v>245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6680</v>
      </c>
      <c r="E303" s="356">
        <f>E304+E307+E311+E313+E316+E318</f>
        <v>8900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1470</v>
      </c>
      <c r="E307" s="350">
        <f>SUM(E308:E310)</f>
        <v>2258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1373</v>
      </c>
      <c r="E308" s="351">
        <v>1875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84</v>
      </c>
      <c r="E309" s="351">
        <v>383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13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5139</v>
      </c>
      <c r="E311" s="350">
        <f>E312</f>
        <v>6617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5139</v>
      </c>
      <c r="E312" s="351">
        <v>6617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71</v>
      </c>
      <c r="E316" s="350">
        <f>E317</f>
        <v>25</v>
      </c>
    </row>
    <row r="317" spans="1:5" ht="24">
      <c r="A317" s="375">
        <v>2297</v>
      </c>
      <c r="B317" s="373">
        <v>485100</v>
      </c>
      <c r="C317" s="374" t="s">
        <v>1402</v>
      </c>
      <c r="D317" s="351">
        <v>71</v>
      </c>
      <c r="E317" s="351">
        <v>25</v>
      </c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85792</v>
      </c>
      <c r="E320" s="356">
        <f>E321+E343+E352+E355+E363</f>
        <v>55303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85792</v>
      </c>
      <c r="E321" s="356">
        <f>E322+E327+E337+E339+E341</f>
        <v>55303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18773</v>
      </c>
      <c r="E322" s="356">
        <f>SUM(E323:E326)</f>
        <v>1999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8265</v>
      </c>
      <c r="E325" s="351">
        <v>0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10508</v>
      </c>
      <c r="E326" s="351">
        <v>1999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63885</v>
      </c>
      <c r="E327" s="356">
        <f>SUM(E328:E336)</f>
        <v>53195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7497</v>
      </c>
      <c r="E328" s="351">
        <v>7404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18999</v>
      </c>
      <c r="E329" s="351">
        <v>4017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37058</v>
      </c>
      <c r="E332" s="351">
        <v>41774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>
        <v>331</v>
      </c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536</v>
      </c>
      <c r="E337" s="356">
        <f>E338</f>
        <v>109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536</v>
      </c>
      <c r="E338" s="351">
        <v>109</v>
      </c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2598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2598</v>
      </c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7772</v>
      </c>
      <c r="E368" s="356">
        <f>IF((E151-E21)&gt;0,E151-E21,0)</f>
        <v>2229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14124</v>
      </c>
      <c r="E369" s="350">
        <f>E370+E371+E372+E373+E374</f>
        <v>7349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>
        <v>2139</v>
      </c>
      <c r="E371" s="351">
        <v>1004</v>
      </c>
    </row>
    <row r="372" spans="1:5" ht="24">
      <c r="A372" s="375">
        <v>2351</v>
      </c>
      <c r="B372" s="360"/>
      <c r="C372" s="367" t="s">
        <v>1430</v>
      </c>
      <c r="D372" s="359">
        <v>11985</v>
      </c>
      <c r="E372" s="351">
        <v>6345</v>
      </c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6352</v>
      </c>
      <c r="E378" s="356">
        <f>IF(E367&gt;0,IF((E367+E369-E375)&gt;0,E367+E369-E375,0),IF((E369-E368-E375)&gt;0,E369-E368-E375,0))</f>
        <v>5120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6352</v>
      </c>
      <c r="E380" s="356">
        <f>E381+E382</f>
        <v>5120</v>
      </c>
    </row>
    <row r="381" spans="1:5" ht="24">
      <c r="A381" s="375">
        <v>2360</v>
      </c>
      <c r="B381" s="360"/>
      <c r="C381" s="367" t="s">
        <v>1439</v>
      </c>
      <c r="D381" s="359">
        <v>6352</v>
      </c>
      <c r="E381" s="351">
        <v>5120</v>
      </c>
    </row>
    <row r="382" spans="1:5" ht="24">
      <c r="A382" s="375">
        <v>2361</v>
      </c>
      <c r="B382" s="360"/>
      <c r="C382" s="367" t="s">
        <v>1440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7874015748031497" bottom="0.5905511811023623" header="0.5118110236220472" footer="0.5118110236220472"/>
  <pageSetup horizontalDpi="600" verticalDpi="600" orientation="portrait" paperSize="9" scale="85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view="pageBreakPreview" zoomScale="130" zoomScaleNormal="120" zoomScaleSheetLayoutView="130" workbookViewId="0" topLeftCell="A13">
      <selection activeCell="C153" sqref="C153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"НОВИ САД"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08037698</v>
      </c>
      <c r="E9" s="285"/>
      <c r="F9" s="345"/>
      <c r="G9" s="277"/>
    </row>
    <row r="10" spans="1:7" s="278" customFormat="1" ht="15.75">
      <c r="A10" s="284" t="str">
        <f>"ПИБ:   "&amp;bip</f>
        <v>ПИБ:   101695296</v>
      </c>
      <c r="B10" s="275"/>
      <c r="C10" s="285"/>
      <c r="D10" s="519" t="str">
        <f>"Број подрачуна:  "&amp;BrojPodr</f>
        <v>Број подрачуна:  840-548661-41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4" t="s">
        <v>534</v>
      </c>
      <c r="C18" s="594" t="s">
        <v>535</v>
      </c>
      <c r="D18" s="594" t="s">
        <v>1112</v>
      </c>
      <c r="E18" s="608"/>
    </row>
    <row r="19" spans="1:5" ht="12.75">
      <c r="A19" s="390" t="s">
        <v>1448</v>
      </c>
      <c r="B19" s="594"/>
      <c r="C19" s="594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780</v>
      </c>
      <c r="E21" s="301">
        <f>E22+E47</f>
        <v>292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780</v>
      </c>
      <c r="E22" s="301">
        <f>E23+E30+E37+E40</f>
        <v>292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780</v>
      </c>
      <c r="E23" s="301">
        <f>E24+E26+E28</f>
        <v>292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780</v>
      </c>
      <c r="E26" s="301">
        <f>E27</f>
        <v>292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780</v>
      </c>
      <c r="E27" s="306">
        <v>292</v>
      </c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85792</v>
      </c>
      <c r="E87" s="301">
        <f>E88+E134</f>
        <v>55303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85792</v>
      </c>
      <c r="E88" s="301">
        <f>E89+E111+E120+E123+E131</f>
        <v>55303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85792</v>
      </c>
      <c r="E89" s="301">
        <f>E90+E95+E105+E107+E109</f>
        <v>55303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18773</v>
      </c>
      <c r="E90" s="301">
        <f>SUM(E91:E94)</f>
        <v>1999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8265</v>
      </c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>
        <v>10508</v>
      </c>
      <c r="E94" s="306">
        <v>1999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63885</v>
      </c>
      <c r="E95" s="301">
        <f>SUM(E96:E104)</f>
        <v>53195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7497</v>
      </c>
      <c r="E96" s="306">
        <v>7404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18999</v>
      </c>
      <c r="E97" s="306">
        <v>4017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37058</v>
      </c>
      <c r="E100" s="306">
        <v>41774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>
        <v>331</v>
      </c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536</v>
      </c>
      <c r="E105" s="301">
        <f>E106</f>
        <v>109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536</v>
      </c>
      <c r="E106" s="306">
        <v>109</v>
      </c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2598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2598</v>
      </c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85012</v>
      </c>
      <c r="E183" s="301">
        <f>IF(E87-E21&gt;0,E87-E21,0)</f>
        <v>55011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5511811023622047" top="0.5905511811023623" bottom="0.5905511811023623" header="0.31496062992125984" footer="0.31496062992125984"/>
  <pageSetup horizontalDpi="600" verticalDpi="600" orientation="portrait" paperSize="9" scale="85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view="pageBreakPreview" zoomScaleNormal="120" zoomScaleSheetLayoutView="100" workbookViewId="0" topLeftCell="A247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"НОВИ САД"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08037698</v>
      </c>
      <c r="E9" s="285"/>
      <c r="F9" s="345"/>
      <c r="G9" s="277"/>
    </row>
    <row r="10" spans="1:7" s="278" customFormat="1" ht="15.75">
      <c r="A10" s="284" t="str">
        <f>"ПИБ:   "&amp;bip</f>
        <v>ПИБ:   101695296</v>
      </c>
      <c r="B10" s="275"/>
      <c r="C10" s="285"/>
      <c r="D10" s="519" t="str">
        <f>"Број подрачуна:  "&amp;BrojPodr</f>
        <v>Број подрачуна:  840-548661-41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1695732</v>
      </c>
      <c r="E21" s="350">
        <f>E22+E126+E151</f>
        <v>1899135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1694952</v>
      </c>
      <c r="E22" s="350">
        <f>E23+E67+E77+E89+E114+E119+E123</f>
        <v>1898843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84715</v>
      </c>
      <c r="E77" s="350">
        <f>E78+E81+E86</f>
        <v>74573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84715</v>
      </c>
      <c r="E86" s="350">
        <f>E87+E88</f>
        <v>74573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84715</v>
      </c>
      <c r="E87" s="351">
        <v>74573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62815</v>
      </c>
      <c r="E89" s="350">
        <f>E90+E97+E102+E109+E112</f>
        <v>53423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52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>
        <v>52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60205</v>
      </c>
      <c r="E97" s="350">
        <f>SUM(E98:E101)</f>
        <v>50411</v>
      </c>
    </row>
    <row r="98" spans="1:5" ht="24">
      <c r="A98" s="303">
        <v>4078</v>
      </c>
      <c r="B98" s="303">
        <v>742100</v>
      </c>
      <c r="C98" s="318" t="s">
        <v>436</v>
      </c>
      <c r="D98" s="351">
        <v>60205</v>
      </c>
      <c r="E98" s="351">
        <v>50411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433</v>
      </c>
      <c r="E109" s="350">
        <f>E110+E111</f>
        <v>195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286</v>
      </c>
      <c r="E110" s="351">
        <v>165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>
        <v>147</v>
      </c>
      <c r="E111" s="351">
        <v>30</v>
      </c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2177</v>
      </c>
      <c r="E112" s="350">
        <f>E113</f>
        <v>2765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2177</v>
      </c>
      <c r="E113" s="351">
        <v>2765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97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97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97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1547263</v>
      </c>
      <c r="E119" s="350">
        <f>E120</f>
        <v>1770612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1547263</v>
      </c>
      <c r="E120" s="350">
        <f>E121+E122</f>
        <v>1770612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1547263</v>
      </c>
      <c r="E121" s="351">
        <v>1770612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62</v>
      </c>
      <c r="E123" s="350">
        <f>E124</f>
        <v>235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62</v>
      </c>
      <c r="E124" s="350">
        <f>E125</f>
        <v>235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62</v>
      </c>
      <c r="E125" s="351">
        <v>235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780</v>
      </c>
      <c r="E126" s="350">
        <f>E127+E134+E141+E144</f>
        <v>292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780</v>
      </c>
      <c r="E127" s="350">
        <f>E128+E130+E132</f>
        <v>292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780</v>
      </c>
      <c r="E130" s="350">
        <f>E131</f>
        <v>292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780</v>
      </c>
      <c r="E131" s="351">
        <v>292</v>
      </c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1703504</v>
      </c>
      <c r="E191" s="350">
        <f>E192+E360+E406</f>
        <v>1901364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1617712</v>
      </c>
      <c r="E192" s="350">
        <f>E193+E215+E260+E275+E299+E312+E328+E343</f>
        <v>1846061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1323407</v>
      </c>
      <c r="E193" s="350">
        <f>E194+E196+E200+E202+E207+E209+E211+E213</f>
        <v>1544912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1059874</v>
      </c>
      <c r="E194" s="350">
        <f>E195</f>
        <v>1241743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1059874</v>
      </c>
      <c r="E195" s="351">
        <v>1241743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189873</v>
      </c>
      <c r="E196" s="350">
        <f>SUM(E197:E199)</f>
        <v>221974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127291</v>
      </c>
      <c r="E197" s="351">
        <v>148809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54627</v>
      </c>
      <c r="E198" s="351">
        <v>63864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7955</v>
      </c>
      <c r="E199" s="351">
        <v>9301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19858</v>
      </c>
      <c r="E200" s="350">
        <f>E201</f>
        <v>22128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19858</v>
      </c>
      <c r="E201" s="351">
        <v>22128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7012</v>
      </c>
      <c r="E202" s="350">
        <f>SUM(E203:E206)</f>
        <v>8277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>
        <v>97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>
        <v>207</v>
      </c>
      <c r="E204" s="351">
        <v>467</v>
      </c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6496</v>
      </c>
      <c r="E205" s="351">
        <v>7254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309</v>
      </c>
      <c r="E206" s="351">
        <v>459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28595</v>
      </c>
      <c r="E207" s="350">
        <f>E208</f>
        <v>33895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28595</v>
      </c>
      <c r="E208" s="351">
        <v>33895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18195</v>
      </c>
      <c r="E209" s="350">
        <f>E210</f>
        <v>16895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18195</v>
      </c>
      <c r="E210" s="351">
        <v>16895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284890</v>
      </c>
      <c r="E215" s="350">
        <f>E216+E224+E230+E239+E247+E250</f>
        <v>290115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91071</v>
      </c>
      <c r="E216" s="350">
        <f>SUM(E217:E223)</f>
        <v>94563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1653</v>
      </c>
      <c r="E217" s="351">
        <v>1516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50456</v>
      </c>
      <c r="E218" s="351">
        <v>53791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25630</v>
      </c>
      <c r="E219" s="351">
        <v>23904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8512</v>
      </c>
      <c r="E220" s="351">
        <v>9537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3735</v>
      </c>
      <c r="E221" s="351">
        <v>4500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359</v>
      </c>
      <c r="E222" s="351">
        <v>943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726</v>
      </c>
      <c r="E223" s="351">
        <v>372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561</v>
      </c>
      <c r="E224" s="350">
        <f>SUM(E225:E229)</f>
        <v>514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533</v>
      </c>
      <c r="E225" s="351">
        <v>495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22</v>
      </c>
      <c r="E226" s="351">
        <v>19</v>
      </c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>
        <v>6</v>
      </c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29800</v>
      </c>
      <c r="E230" s="350">
        <f>SUM(E231:E238)</f>
        <v>28106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240</v>
      </c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7801</v>
      </c>
      <c r="E232" s="351">
        <v>7605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6795</v>
      </c>
      <c r="E233" s="351">
        <v>6099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1502</v>
      </c>
      <c r="E234" s="351">
        <v>1876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3655</v>
      </c>
      <c r="E235" s="351">
        <v>3217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7084</v>
      </c>
      <c r="E236" s="351">
        <v>6032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339</v>
      </c>
      <c r="E237" s="351">
        <v>326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2384</v>
      </c>
      <c r="E238" s="351">
        <v>2951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1195</v>
      </c>
      <c r="E239" s="350">
        <f>SUM(E240:E246)</f>
        <v>1450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788</v>
      </c>
      <c r="E242" s="351">
        <v>1046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7</v>
      </c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400</v>
      </c>
      <c r="E246" s="351">
        <v>404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24728</v>
      </c>
      <c r="E247" s="350">
        <f>E248+E249</f>
        <v>20760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10047</v>
      </c>
      <c r="E248" s="351">
        <v>7625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14681</v>
      </c>
      <c r="E249" s="351">
        <v>13135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137535</v>
      </c>
      <c r="E250" s="350">
        <f>SUM(E251:E259)</f>
        <v>144722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9109</v>
      </c>
      <c r="E251" s="351">
        <v>6831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442</v>
      </c>
      <c r="E253" s="351">
        <v>652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9018</v>
      </c>
      <c r="E254" s="351">
        <v>9654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535</v>
      </c>
      <c r="E255" s="351">
        <v>542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111624</v>
      </c>
      <c r="E257" s="351">
        <v>121048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3566</v>
      </c>
      <c r="E258" s="351">
        <v>3580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3241</v>
      </c>
      <c r="E259" s="351">
        <v>2415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2141</v>
      </c>
      <c r="E260" s="350">
        <f>E261+E265+E267+E269+E273</f>
        <v>1889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2108</v>
      </c>
      <c r="E261" s="350">
        <f>SUM(E262:E264)</f>
        <v>1830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704</v>
      </c>
      <c r="E262" s="351">
        <v>538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1386</v>
      </c>
      <c r="E263" s="351">
        <v>1280</v>
      </c>
    </row>
    <row r="264" spans="1:5" ht="12.75">
      <c r="A264" s="357">
        <v>4244</v>
      </c>
      <c r="B264" s="378">
        <v>431300</v>
      </c>
      <c r="C264" s="369" t="s">
        <v>623</v>
      </c>
      <c r="D264" s="359">
        <v>18</v>
      </c>
      <c r="E264" s="351">
        <v>12</v>
      </c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33</v>
      </c>
      <c r="E273" s="356">
        <f>E274</f>
        <v>59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33</v>
      </c>
      <c r="E274" s="351">
        <v>59</v>
      </c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594</v>
      </c>
      <c r="E275" s="350">
        <f>E276+E286+E293+E295</f>
        <v>245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594</v>
      </c>
      <c r="E295" s="350">
        <f>SUM(E296:E298)</f>
        <v>245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594</v>
      </c>
      <c r="E297" s="351">
        <v>245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6680</v>
      </c>
      <c r="E343" s="350">
        <f>E344+E347+E351+E353+E356+E358</f>
        <v>8900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1470</v>
      </c>
      <c r="E347" s="350">
        <f>SUM(E348:E350)</f>
        <v>2258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1373</v>
      </c>
      <c r="E348" s="351">
        <v>1875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84</v>
      </c>
      <c r="E349" s="351">
        <v>383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13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5139</v>
      </c>
      <c r="E351" s="350">
        <f>E352</f>
        <v>6617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5139</v>
      </c>
      <c r="E352" s="351">
        <v>6617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71</v>
      </c>
      <c r="E356" s="350">
        <f>E357</f>
        <v>25</v>
      </c>
    </row>
    <row r="357" spans="1:5" ht="24">
      <c r="A357" s="375">
        <v>4337</v>
      </c>
      <c r="B357" s="373">
        <v>485100</v>
      </c>
      <c r="C357" s="374" t="s">
        <v>1402</v>
      </c>
      <c r="D357" s="351">
        <v>71</v>
      </c>
      <c r="E357" s="351">
        <v>25</v>
      </c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85792</v>
      </c>
      <c r="E360" s="350">
        <f>E361+E383+E392+E395+E403</f>
        <v>55303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85792</v>
      </c>
      <c r="E361" s="350">
        <f>E362+E367+E377+E379+E381</f>
        <v>55303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18773</v>
      </c>
      <c r="E362" s="350">
        <f>SUM(E363:E366)</f>
        <v>1999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8265</v>
      </c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10508</v>
      </c>
      <c r="E366" s="351">
        <v>1999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63885</v>
      </c>
      <c r="E367" s="350">
        <f>SUM(E368:E376)</f>
        <v>53195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7497</v>
      </c>
      <c r="E368" s="351">
        <v>7404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18999</v>
      </c>
      <c r="E369" s="351">
        <v>4017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37058</v>
      </c>
      <c r="E372" s="351">
        <v>41774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>
        <v>331</v>
      </c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536</v>
      </c>
      <c r="E377" s="356">
        <f>E378</f>
        <v>109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536</v>
      </c>
      <c r="E378" s="351">
        <v>109</v>
      </c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2598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2598</v>
      </c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7772</v>
      </c>
      <c r="E455" s="350">
        <f>IF(E191-E21&gt;0,E191-E21,0)</f>
        <v>2229</v>
      </c>
    </row>
    <row r="456" spans="1:5" ht="15" customHeight="1">
      <c r="A456" s="362">
        <v>4436</v>
      </c>
      <c r="B456" s="293"/>
      <c r="C456" s="316" t="s">
        <v>1657</v>
      </c>
      <c r="D456" s="418">
        <v>15137</v>
      </c>
      <c r="E456" s="418">
        <v>8947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1698911</v>
      </c>
      <c r="E457" s="350">
        <f>E21+E458</f>
        <v>1901927</v>
      </c>
    </row>
    <row r="458" spans="1:5" ht="24">
      <c r="A458" s="375">
        <v>4438</v>
      </c>
      <c r="B458" s="293"/>
      <c r="C458" s="419" t="s">
        <v>1659</v>
      </c>
      <c r="D458" s="351">
        <v>3179</v>
      </c>
      <c r="E458" s="351">
        <v>2792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1705101</v>
      </c>
      <c r="E459" s="350">
        <f>E191-E460+E461</f>
        <v>1902312</v>
      </c>
    </row>
    <row r="460" spans="1:5" ht="24">
      <c r="A460" s="375">
        <v>4440</v>
      </c>
      <c r="B460" s="293"/>
      <c r="C460" s="420" t="s">
        <v>1661</v>
      </c>
      <c r="D460" s="351">
        <v>2141</v>
      </c>
      <c r="E460" s="351">
        <v>1889</v>
      </c>
    </row>
    <row r="461" spans="1:5" ht="24">
      <c r="A461" s="375">
        <v>4441</v>
      </c>
      <c r="B461" s="360"/>
      <c r="C461" s="367" t="s">
        <v>1662</v>
      </c>
      <c r="D461" s="359">
        <v>3738</v>
      </c>
      <c r="E461" s="351">
        <v>2837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8947</v>
      </c>
      <c r="E462" s="350">
        <f>E456+E457-E459</f>
        <v>8562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4330708661417323" top="0.8661417322834646" bottom="0.7874015748031497" header="0.5118110236220472" footer="0.5118110236220472"/>
  <pageSetup horizontalDpi="600" verticalDpi="600" orientation="portrait" paperSize="9" scale="85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4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Zeros="0" view="pageBreakPreview" zoomScale="70" zoomScaleSheetLayoutView="70" zoomScalePageLayoutView="0" workbookViewId="0" topLeftCell="A232">
      <selection activeCell="C40" sqref="C40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"НОВИ САД"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НОВИ САД</v>
      </c>
      <c r="B9" s="6"/>
      <c r="C9" s="146"/>
      <c r="D9" s="3" t="str">
        <f>"Матични број:   "&amp;MaticniBroj</f>
        <v>Матични број:   08037698</v>
      </c>
      <c r="E9" s="8"/>
    </row>
    <row r="10" spans="1:5" ht="31.5" customHeight="1">
      <c r="A10" s="2" t="str">
        <f>"ПИБ:   "&amp;bip</f>
        <v>ПИБ:   101695296</v>
      </c>
      <c r="B10" s="6"/>
      <c r="C10" s="146"/>
      <c r="D10" s="4" t="str">
        <f>"Број подрачуна:  "&amp;BrojPodracuna</f>
        <v>Број подрачуна:  840-548661-41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2" t="s">
        <v>533</v>
      </c>
      <c r="B18" s="618" t="s">
        <v>534</v>
      </c>
      <c r="C18" s="618" t="s">
        <v>535</v>
      </c>
      <c r="D18" s="618" t="s">
        <v>907</v>
      </c>
      <c r="E18" s="618" t="s">
        <v>457</v>
      </c>
      <c r="F18" s="618"/>
      <c r="G18" s="618"/>
      <c r="H18" s="618"/>
      <c r="I18" s="618"/>
      <c r="J18" s="618"/>
      <c r="K18" s="626"/>
    </row>
    <row r="19" spans="1:11" ht="12.75">
      <c r="A19" s="623"/>
      <c r="B19" s="612"/>
      <c r="C19" s="627"/>
      <c r="D19" s="612"/>
      <c r="E19" s="615" t="s">
        <v>415</v>
      </c>
      <c r="F19" s="612" t="s">
        <v>910</v>
      </c>
      <c r="G19" s="612"/>
      <c r="H19" s="612"/>
      <c r="I19" s="612"/>
      <c r="J19" s="612" t="s">
        <v>909</v>
      </c>
      <c r="K19" s="614" t="s">
        <v>63</v>
      </c>
    </row>
    <row r="20" spans="1:11" ht="25.5">
      <c r="A20" s="623"/>
      <c r="B20" s="612"/>
      <c r="C20" s="627"/>
      <c r="D20" s="61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12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1931924</v>
      </c>
      <c r="E22" s="20">
        <f aca="true" t="shared" si="0" ref="E22:E57">SUM(F22:K22)</f>
        <v>1899135</v>
      </c>
      <c r="F22" s="20">
        <f aca="true" t="shared" si="1" ref="F22:K22">F23+F147</f>
        <v>0</v>
      </c>
      <c r="G22" s="20">
        <f t="shared" si="1"/>
        <v>235</v>
      </c>
      <c r="H22" s="20">
        <f t="shared" si="1"/>
        <v>74573</v>
      </c>
      <c r="I22" s="20">
        <f t="shared" si="1"/>
        <v>1770664</v>
      </c>
      <c r="J22" s="20">
        <f t="shared" si="1"/>
        <v>195</v>
      </c>
      <c r="K22" s="21">
        <f t="shared" si="1"/>
        <v>53468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1931424</v>
      </c>
      <c r="E23" s="20">
        <f t="shared" si="0"/>
        <v>1898843</v>
      </c>
      <c r="F23" s="20">
        <f aca="true" t="shared" si="2" ref="F23:K23">F24+F76+F90+F102+F131+F136+F140</f>
        <v>0</v>
      </c>
      <c r="G23" s="20">
        <f t="shared" si="2"/>
        <v>235</v>
      </c>
      <c r="H23" s="20">
        <f t="shared" si="2"/>
        <v>74573</v>
      </c>
      <c r="I23" s="20">
        <f t="shared" si="2"/>
        <v>1770664</v>
      </c>
      <c r="J23" s="20">
        <f t="shared" si="2"/>
        <v>195</v>
      </c>
      <c r="K23" s="21">
        <f t="shared" si="2"/>
        <v>53176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6" t="s">
        <v>533</v>
      </c>
      <c r="B27" s="621" t="s">
        <v>534</v>
      </c>
      <c r="C27" s="625" t="s">
        <v>535</v>
      </c>
      <c r="D27" s="612" t="s">
        <v>907</v>
      </c>
      <c r="E27" s="612" t="s">
        <v>457</v>
      </c>
      <c r="F27" s="612"/>
      <c r="G27" s="612"/>
      <c r="H27" s="612"/>
      <c r="I27" s="612"/>
      <c r="J27" s="612"/>
      <c r="K27" s="614"/>
    </row>
    <row r="28" spans="1:11" ht="12.75">
      <c r="A28" s="616"/>
      <c r="B28" s="621"/>
      <c r="C28" s="625"/>
      <c r="D28" s="612"/>
      <c r="E28" s="615" t="s">
        <v>415</v>
      </c>
      <c r="F28" s="612" t="s">
        <v>910</v>
      </c>
      <c r="G28" s="612"/>
      <c r="H28" s="612"/>
      <c r="I28" s="612"/>
      <c r="J28" s="612" t="s">
        <v>909</v>
      </c>
      <c r="K28" s="614" t="s">
        <v>63</v>
      </c>
    </row>
    <row r="29" spans="1:11" ht="25.5">
      <c r="A29" s="616"/>
      <c r="B29" s="621"/>
      <c r="C29" s="625"/>
      <c r="D29" s="61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12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6" t="s">
        <v>533</v>
      </c>
      <c r="B59" s="621" t="s">
        <v>534</v>
      </c>
      <c r="C59" s="625" t="s">
        <v>535</v>
      </c>
      <c r="D59" s="617" t="s">
        <v>907</v>
      </c>
      <c r="E59" s="617" t="s">
        <v>457</v>
      </c>
      <c r="F59" s="617"/>
      <c r="G59" s="617"/>
      <c r="H59" s="617"/>
      <c r="I59" s="617"/>
      <c r="J59" s="617"/>
      <c r="K59" s="624"/>
    </row>
    <row r="60" spans="1:11" ht="12.75">
      <c r="A60" s="616"/>
      <c r="B60" s="621"/>
      <c r="C60" s="625"/>
      <c r="D60" s="617"/>
      <c r="E60" s="625" t="s">
        <v>415</v>
      </c>
      <c r="F60" s="617" t="s">
        <v>910</v>
      </c>
      <c r="G60" s="617"/>
      <c r="H60" s="617"/>
      <c r="I60" s="617"/>
      <c r="J60" s="617" t="s">
        <v>909</v>
      </c>
      <c r="K60" s="624" t="s">
        <v>63</v>
      </c>
    </row>
    <row r="61" spans="1:11" ht="25.5">
      <c r="A61" s="616"/>
      <c r="B61" s="621"/>
      <c r="C61" s="625"/>
      <c r="D61" s="617"/>
      <c r="E61" s="625"/>
      <c r="F61" s="273" t="s">
        <v>458</v>
      </c>
      <c r="G61" s="273" t="s">
        <v>459</v>
      </c>
      <c r="H61" s="273" t="s">
        <v>908</v>
      </c>
      <c r="I61" s="273" t="s">
        <v>62</v>
      </c>
      <c r="J61" s="617"/>
      <c r="K61" s="624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6" t="s">
        <v>533</v>
      </c>
      <c r="B86" s="621" t="s">
        <v>534</v>
      </c>
      <c r="C86" s="625" t="s">
        <v>535</v>
      </c>
      <c r="D86" s="612" t="s">
        <v>907</v>
      </c>
      <c r="E86" s="612" t="s">
        <v>457</v>
      </c>
      <c r="F86" s="612"/>
      <c r="G86" s="612"/>
      <c r="H86" s="612"/>
      <c r="I86" s="612"/>
      <c r="J86" s="612"/>
      <c r="K86" s="614"/>
    </row>
    <row r="87" spans="1:11" ht="12.75">
      <c r="A87" s="616"/>
      <c r="B87" s="621"/>
      <c r="C87" s="625"/>
      <c r="D87" s="612"/>
      <c r="E87" s="615" t="s">
        <v>415</v>
      </c>
      <c r="F87" s="612" t="s">
        <v>910</v>
      </c>
      <c r="G87" s="612"/>
      <c r="H87" s="612"/>
      <c r="I87" s="612"/>
      <c r="J87" s="612" t="s">
        <v>909</v>
      </c>
      <c r="K87" s="614" t="s">
        <v>63</v>
      </c>
    </row>
    <row r="88" spans="1:11" ht="25.5">
      <c r="A88" s="616"/>
      <c r="B88" s="621"/>
      <c r="C88" s="625"/>
      <c r="D88" s="61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12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75418</v>
      </c>
      <c r="E90" s="20">
        <f t="shared" si="10"/>
        <v>74573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74573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75418</v>
      </c>
      <c r="E99" s="20">
        <f t="shared" si="10"/>
        <v>74573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74573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75418</v>
      </c>
      <c r="E100" s="23">
        <f aca="true" t="shared" si="20" ref="E100:E135">SUM(F100:K100)</f>
        <v>74573</v>
      </c>
      <c r="F100" s="22"/>
      <c r="G100" s="22"/>
      <c r="H100" s="22">
        <v>74573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73975</v>
      </c>
      <c r="E102" s="20">
        <f t="shared" si="20"/>
        <v>53423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52</v>
      </c>
      <c r="J102" s="20">
        <f t="shared" si="21"/>
        <v>195</v>
      </c>
      <c r="K102" s="21">
        <f t="shared" si="21"/>
        <v>53176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2968</v>
      </c>
      <c r="E103" s="20">
        <f t="shared" si="20"/>
        <v>52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52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2968</v>
      </c>
      <c r="E107" s="23">
        <f t="shared" si="20"/>
        <v>52</v>
      </c>
      <c r="F107" s="54"/>
      <c r="G107" s="54"/>
      <c r="H107" s="54"/>
      <c r="I107" s="54">
        <v>52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67507</v>
      </c>
      <c r="E110" s="20">
        <f t="shared" si="20"/>
        <v>50411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50411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67507</v>
      </c>
      <c r="E111" s="23">
        <f t="shared" si="20"/>
        <v>50411</v>
      </c>
      <c r="F111" s="22"/>
      <c r="G111" s="22"/>
      <c r="H111" s="22"/>
      <c r="I111" s="22"/>
      <c r="J111" s="22"/>
      <c r="K111" s="24">
        <v>50411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6" t="s">
        <v>533</v>
      </c>
      <c r="B116" s="621" t="s">
        <v>534</v>
      </c>
      <c r="C116" s="625" t="s">
        <v>535</v>
      </c>
      <c r="D116" s="612" t="s">
        <v>907</v>
      </c>
      <c r="E116" s="612" t="s">
        <v>457</v>
      </c>
      <c r="F116" s="612"/>
      <c r="G116" s="612"/>
      <c r="H116" s="612"/>
      <c r="I116" s="612"/>
      <c r="J116" s="612"/>
      <c r="K116" s="614"/>
    </row>
    <row r="117" spans="1:11" ht="12.75">
      <c r="A117" s="616"/>
      <c r="B117" s="621"/>
      <c r="C117" s="625"/>
      <c r="D117" s="612"/>
      <c r="E117" s="615" t="s">
        <v>415</v>
      </c>
      <c r="F117" s="612" t="s">
        <v>910</v>
      </c>
      <c r="G117" s="612"/>
      <c r="H117" s="612"/>
      <c r="I117" s="612"/>
      <c r="J117" s="612" t="s">
        <v>909</v>
      </c>
      <c r="K117" s="614" t="s">
        <v>63</v>
      </c>
    </row>
    <row r="118" spans="1:11" ht="25.5">
      <c r="A118" s="616"/>
      <c r="B118" s="621"/>
      <c r="C118" s="625"/>
      <c r="D118" s="61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12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500</v>
      </c>
      <c r="E126" s="20">
        <f t="shared" si="20"/>
        <v>195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195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300</v>
      </c>
      <c r="E127" s="23">
        <f t="shared" si="20"/>
        <v>165</v>
      </c>
      <c r="F127" s="22"/>
      <c r="G127" s="22"/>
      <c r="H127" s="22"/>
      <c r="I127" s="22"/>
      <c r="J127" s="22">
        <v>165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>
        <v>200</v>
      </c>
      <c r="E128" s="23">
        <f t="shared" si="20"/>
        <v>30</v>
      </c>
      <c r="F128" s="22"/>
      <c r="G128" s="22"/>
      <c r="H128" s="22"/>
      <c r="I128" s="22"/>
      <c r="J128" s="22">
        <v>30</v>
      </c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3000</v>
      </c>
      <c r="E129" s="20">
        <f t="shared" si="20"/>
        <v>2765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2765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3000</v>
      </c>
      <c r="E130" s="23">
        <f t="shared" si="20"/>
        <v>2765</v>
      </c>
      <c r="F130" s="22"/>
      <c r="G130" s="22"/>
      <c r="H130" s="22"/>
      <c r="I130" s="22"/>
      <c r="J130" s="22"/>
      <c r="K130" s="24">
        <v>2765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1781796</v>
      </c>
      <c r="E136" s="20">
        <f aca="true" t="shared" si="30" ref="E136:E175">SUM(F136:K136)</f>
        <v>1770612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1770612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1781796</v>
      </c>
      <c r="E137" s="20">
        <f t="shared" si="30"/>
        <v>1770612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1770612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1781796</v>
      </c>
      <c r="E138" s="23">
        <f>SUM(F138:K138)</f>
        <v>1770612</v>
      </c>
      <c r="F138" s="22"/>
      <c r="G138" s="22"/>
      <c r="H138" s="22"/>
      <c r="I138" s="22">
        <v>1770612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235</v>
      </c>
      <c r="E140" s="20">
        <f t="shared" si="30"/>
        <v>235</v>
      </c>
      <c r="F140" s="20">
        <f aca="true" t="shared" si="33" ref="F140:K140">F141</f>
        <v>0</v>
      </c>
      <c r="G140" s="20">
        <f t="shared" si="33"/>
        <v>235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235</v>
      </c>
      <c r="E141" s="20">
        <f t="shared" si="30"/>
        <v>235</v>
      </c>
      <c r="F141" s="20">
        <f aca="true" t="shared" si="34" ref="F141:K141">F146</f>
        <v>0</v>
      </c>
      <c r="G141" s="20">
        <f t="shared" si="34"/>
        <v>235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6" t="s">
        <v>533</v>
      </c>
      <c r="B142" s="621" t="s">
        <v>534</v>
      </c>
      <c r="C142" s="625" t="s">
        <v>535</v>
      </c>
      <c r="D142" s="612" t="s">
        <v>907</v>
      </c>
      <c r="E142" s="612" t="s">
        <v>457</v>
      </c>
      <c r="F142" s="612"/>
      <c r="G142" s="612"/>
      <c r="H142" s="612"/>
      <c r="I142" s="612"/>
      <c r="J142" s="612"/>
      <c r="K142" s="614"/>
    </row>
    <row r="143" spans="1:11" ht="12.75">
      <c r="A143" s="616"/>
      <c r="B143" s="621"/>
      <c r="C143" s="625"/>
      <c r="D143" s="612"/>
      <c r="E143" s="615" t="s">
        <v>415</v>
      </c>
      <c r="F143" s="612" t="s">
        <v>910</v>
      </c>
      <c r="G143" s="612"/>
      <c r="H143" s="612"/>
      <c r="I143" s="612"/>
      <c r="J143" s="612" t="s">
        <v>909</v>
      </c>
      <c r="K143" s="614" t="s">
        <v>63</v>
      </c>
    </row>
    <row r="144" spans="1:11" ht="25.5">
      <c r="A144" s="616"/>
      <c r="B144" s="621"/>
      <c r="C144" s="625"/>
      <c r="D144" s="61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12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235</v>
      </c>
      <c r="E146" s="23">
        <f t="shared" si="30"/>
        <v>235</v>
      </c>
      <c r="F146" s="22"/>
      <c r="G146" s="22">
        <v>235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500</v>
      </c>
      <c r="E147" s="20">
        <f t="shared" si="30"/>
        <v>292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292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500</v>
      </c>
      <c r="E148" s="20">
        <f t="shared" si="30"/>
        <v>292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292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500</v>
      </c>
      <c r="E151" s="20">
        <f t="shared" si="30"/>
        <v>292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292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500</v>
      </c>
      <c r="E152" s="23">
        <f t="shared" si="30"/>
        <v>292</v>
      </c>
      <c r="F152" s="22"/>
      <c r="G152" s="22"/>
      <c r="H152" s="22"/>
      <c r="I152" s="22"/>
      <c r="J152" s="22"/>
      <c r="K152" s="24">
        <v>292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6" t="s">
        <v>533</v>
      </c>
      <c r="B169" s="621" t="s">
        <v>534</v>
      </c>
      <c r="C169" s="625" t="s">
        <v>535</v>
      </c>
      <c r="D169" s="612" t="s">
        <v>907</v>
      </c>
      <c r="E169" s="612" t="s">
        <v>457</v>
      </c>
      <c r="F169" s="612"/>
      <c r="G169" s="612"/>
      <c r="H169" s="612"/>
      <c r="I169" s="612"/>
      <c r="J169" s="612"/>
      <c r="K169" s="614"/>
    </row>
    <row r="170" spans="1:11" ht="12.75">
      <c r="A170" s="616"/>
      <c r="B170" s="621"/>
      <c r="C170" s="625"/>
      <c r="D170" s="612"/>
      <c r="E170" s="615" t="s">
        <v>415</v>
      </c>
      <c r="F170" s="612" t="s">
        <v>910</v>
      </c>
      <c r="G170" s="612"/>
      <c r="H170" s="612"/>
      <c r="I170" s="612"/>
      <c r="J170" s="612" t="s">
        <v>909</v>
      </c>
      <c r="K170" s="614" t="s">
        <v>63</v>
      </c>
    </row>
    <row r="171" spans="1:11" ht="25.5">
      <c r="A171" s="616"/>
      <c r="B171" s="621"/>
      <c r="C171" s="625"/>
      <c r="D171" s="61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12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6" t="s">
        <v>533</v>
      </c>
      <c r="B195" s="621" t="s">
        <v>534</v>
      </c>
      <c r="C195" s="625" t="s">
        <v>535</v>
      </c>
      <c r="D195" s="612" t="s">
        <v>907</v>
      </c>
      <c r="E195" s="612" t="s">
        <v>457</v>
      </c>
      <c r="F195" s="612"/>
      <c r="G195" s="612"/>
      <c r="H195" s="612"/>
      <c r="I195" s="612"/>
      <c r="J195" s="612"/>
      <c r="K195" s="614"/>
    </row>
    <row r="196" spans="1:11" ht="12.75">
      <c r="A196" s="616"/>
      <c r="B196" s="621"/>
      <c r="C196" s="625"/>
      <c r="D196" s="612"/>
      <c r="E196" s="615" t="s">
        <v>415</v>
      </c>
      <c r="F196" s="612" t="s">
        <v>910</v>
      </c>
      <c r="G196" s="612"/>
      <c r="H196" s="612"/>
      <c r="I196" s="612"/>
      <c r="J196" s="612" t="s">
        <v>909</v>
      </c>
      <c r="K196" s="614" t="s">
        <v>63</v>
      </c>
    </row>
    <row r="197" spans="1:11" ht="25.5">
      <c r="A197" s="616"/>
      <c r="B197" s="621"/>
      <c r="C197" s="625"/>
      <c r="D197" s="61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12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6" t="s">
        <v>533</v>
      </c>
      <c r="B217" s="621" t="s">
        <v>534</v>
      </c>
      <c r="C217" s="625" t="s">
        <v>535</v>
      </c>
      <c r="D217" s="612" t="s">
        <v>907</v>
      </c>
      <c r="E217" s="612" t="s">
        <v>457</v>
      </c>
      <c r="F217" s="612"/>
      <c r="G217" s="612"/>
      <c r="H217" s="612"/>
      <c r="I217" s="612"/>
      <c r="J217" s="612"/>
      <c r="K217" s="614"/>
    </row>
    <row r="218" spans="1:11" ht="12.75">
      <c r="A218" s="616"/>
      <c r="B218" s="621"/>
      <c r="C218" s="625"/>
      <c r="D218" s="612"/>
      <c r="E218" s="615" t="s">
        <v>415</v>
      </c>
      <c r="F218" s="612" t="s">
        <v>910</v>
      </c>
      <c r="G218" s="612"/>
      <c r="H218" s="612"/>
      <c r="I218" s="612"/>
      <c r="J218" s="612" t="s">
        <v>909</v>
      </c>
      <c r="K218" s="614" t="s">
        <v>63</v>
      </c>
    </row>
    <row r="219" spans="1:11" ht="25.5">
      <c r="A219" s="616"/>
      <c r="B219" s="621"/>
      <c r="C219" s="625"/>
      <c r="D219" s="61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12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1931924</v>
      </c>
      <c r="E224" s="30">
        <f t="shared" si="57"/>
        <v>1899135</v>
      </c>
      <c r="F224" s="30">
        <f aca="true" t="shared" si="58" ref="F224:K224">F22+F176</f>
        <v>0</v>
      </c>
      <c r="G224" s="30">
        <f t="shared" si="58"/>
        <v>235</v>
      </c>
      <c r="H224" s="30">
        <f t="shared" si="58"/>
        <v>74573</v>
      </c>
      <c r="I224" s="30">
        <f t="shared" si="58"/>
        <v>1770664</v>
      </c>
      <c r="J224" s="30">
        <f t="shared" si="58"/>
        <v>195</v>
      </c>
      <c r="K224" s="31">
        <f t="shared" si="58"/>
        <v>53468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2" t="s">
        <v>533</v>
      </c>
      <c r="B229" s="618" t="s">
        <v>534</v>
      </c>
      <c r="C229" s="618" t="s">
        <v>535</v>
      </c>
      <c r="D229" s="618" t="s">
        <v>911</v>
      </c>
      <c r="E229" s="618" t="s">
        <v>380</v>
      </c>
      <c r="F229" s="619"/>
      <c r="G229" s="619"/>
      <c r="H229" s="619"/>
      <c r="I229" s="619"/>
      <c r="J229" s="619"/>
      <c r="K229" s="620"/>
    </row>
    <row r="230" spans="1:11" ht="12.75">
      <c r="A230" s="628"/>
      <c r="B230" s="613"/>
      <c r="C230" s="613"/>
      <c r="D230" s="613"/>
      <c r="E230" s="612" t="s">
        <v>917</v>
      </c>
      <c r="F230" s="612" t="s">
        <v>427</v>
      </c>
      <c r="G230" s="613"/>
      <c r="H230" s="613"/>
      <c r="I230" s="613"/>
      <c r="J230" s="612" t="s">
        <v>909</v>
      </c>
      <c r="K230" s="614" t="s">
        <v>63</v>
      </c>
    </row>
    <row r="231" spans="1:11" ht="25.5">
      <c r="A231" s="628"/>
      <c r="B231" s="613"/>
      <c r="C231" s="613"/>
      <c r="D231" s="613"/>
      <c r="E231" s="613"/>
      <c r="F231" s="15" t="s">
        <v>381</v>
      </c>
      <c r="G231" s="15" t="s">
        <v>459</v>
      </c>
      <c r="H231" s="15" t="s">
        <v>908</v>
      </c>
      <c r="I231" s="15" t="s">
        <v>62</v>
      </c>
      <c r="J231" s="613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1940871</v>
      </c>
      <c r="E233" s="20">
        <f aca="true" t="shared" si="59" ref="E233:E304">SUM(F233:K233)</f>
        <v>1901364</v>
      </c>
      <c r="F233" s="20">
        <f aca="true" t="shared" si="60" ref="F233:K233">F234+F430</f>
        <v>0</v>
      </c>
      <c r="G233" s="20">
        <f t="shared" si="60"/>
        <v>235</v>
      </c>
      <c r="H233" s="20">
        <f t="shared" si="60"/>
        <v>74573</v>
      </c>
      <c r="I233" s="20">
        <f t="shared" si="60"/>
        <v>1771340</v>
      </c>
      <c r="J233" s="20">
        <f t="shared" si="60"/>
        <v>275</v>
      </c>
      <c r="K233" s="21">
        <f t="shared" si="60"/>
        <v>54941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1883709</v>
      </c>
      <c r="E234" s="20">
        <f t="shared" si="59"/>
        <v>1846061</v>
      </c>
      <c r="F234" s="20">
        <f aca="true" t="shared" si="61" ref="F234:K234">F235+F261+F310+F329+F357+F370+F390+F409</f>
        <v>0</v>
      </c>
      <c r="G234" s="20">
        <f t="shared" si="61"/>
        <v>235</v>
      </c>
      <c r="H234" s="20">
        <f t="shared" si="61"/>
        <v>20447</v>
      </c>
      <c r="I234" s="20">
        <f t="shared" si="61"/>
        <v>1771340</v>
      </c>
      <c r="J234" s="20">
        <f t="shared" si="61"/>
        <v>102</v>
      </c>
      <c r="K234" s="21">
        <f t="shared" si="61"/>
        <v>53937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1546351</v>
      </c>
      <c r="E235" s="20">
        <f t="shared" si="59"/>
        <v>1544912</v>
      </c>
      <c r="F235" s="20">
        <f aca="true" t="shared" si="62" ref="F235:K235">F236+F238+F242+F244+F253+F255+F257+F259</f>
        <v>0</v>
      </c>
      <c r="G235" s="20">
        <f t="shared" si="62"/>
        <v>235</v>
      </c>
      <c r="H235" s="20">
        <f t="shared" si="62"/>
        <v>3946</v>
      </c>
      <c r="I235" s="20">
        <f t="shared" si="62"/>
        <v>1503166</v>
      </c>
      <c r="J235" s="20">
        <f t="shared" si="62"/>
        <v>0</v>
      </c>
      <c r="K235" s="21">
        <f t="shared" si="62"/>
        <v>37565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1241753</v>
      </c>
      <c r="E236" s="20">
        <f t="shared" si="59"/>
        <v>1241743</v>
      </c>
      <c r="F236" s="20">
        <f aca="true" t="shared" si="63" ref="F236:K236">F237</f>
        <v>0</v>
      </c>
      <c r="G236" s="20">
        <f t="shared" si="63"/>
        <v>199</v>
      </c>
      <c r="H236" s="20">
        <f t="shared" si="63"/>
        <v>3347</v>
      </c>
      <c r="I236" s="20">
        <f t="shared" si="63"/>
        <v>1208866</v>
      </c>
      <c r="J236" s="20">
        <f t="shared" si="63"/>
        <v>0</v>
      </c>
      <c r="K236" s="21">
        <f t="shared" si="63"/>
        <v>29331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1241753</v>
      </c>
      <c r="E237" s="23">
        <f t="shared" si="59"/>
        <v>1241743</v>
      </c>
      <c r="F237" s="22"/>
      <c r="G237" s="22">
        <v>199</v>
      </c>
      <c r="H237" s="22">
        <v>3347</v>
      </c>
      <c r="I237" s="22">
        <v>1208866</v>
      </c>
      <c r="J237" s="22"/>
      <c r="K237" s="24">
        <v>29331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222051</v>
      </c>
      <c r="E238" s="20">
        <f t="shared" si="59"/>
        <v>221974</v>
      </c>
      <c r="F238" s="20">
        <f aca="true" t="shared" si="64" ref="F238:K238">SUM(F239:F241)</f>
        <v>0</v>
      </c>
      <c r="G238" s="20">
        <f t="shared" si="64"/>
        <v>36</v>
      </c>
      <c r="H238" s="20">
        <f t="shared" si="64"/>
        <v>599</v>
      </c>
      <c r="I238" s="20">
        <f t="shared" si="64"/>
        <v>216179</v>
      </c>
      <c r="J238" s="20">
        <f t="shared" si="64"/>
        <v>0</v>
      </c>
      <c r="K238" s="21">
        <f t="shared" si="64"/>
        <v>5160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148850</v>
      </c>
      <c r="E239" s="23">
        <f t="shared" si="59"/>
        <v>148809</v>
      </c>
      <c r="F239" s="22"/>
      <c r="G239" s="22">
        <v>24</v>
      </c>
      <c r="H239" s="22">
        <v>402</v>
      </c>
      <c r="I239" s="22">
        <v>144927</v>
      </c>
      <c r="J239" s="22"/>
      <c r="K239" s="24">
        <v>3456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63900</v>
      </c>
      <c r="E240" s="23">
        <f t="shared" si="59"/>
        <v>63864</v>
      </c>
      <c r="F240" s="22"/>
      <c r="G240" s="22">
        <v>10</v>
      </c>
      <c r="H240" s="22">
        <v>172</v>
      </c>
      <c r="I240" s="22">
        <v>62132</v>
      </c>
      <c r="J240" s="22"/>
      <c r="K240" s="24">
        <v>1550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9301</v>
      </c>
      <c r="E241" s="23">
        <f t="shared" si="59"/>
        <v>9301</v>
      </c>
      <c r="F241" s="22"/>
      <c r="G241" s="22">
        <v>2</v>
      </c>
      <c r="H241" s="22">
        <v>25</v>
      </c>
      <c r="I241" s="22">
        <v>9120</v>
      </c>
      <c r="J241" s="22"/>
      <c r="K241" s="24">
        <v>154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23247</v>
      </c>
      <c r="E242" s="20">
        <f t="shared" si="59"/>
        <v>22128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20292</v>
      </c>
      <c r="J242" s="20">
        <f t="shared" si="65"/>
        <v>0</v>
      </c>
      <c r="K242" s="21">
        <f t="shared" si="65"/>
        <v>1836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23247</v>
      </c>
      <c r="E243" s="23">
        <f t="shared" si="59"/>
        <v>22128</v>
      </c>
      <c r="F243" s="22"/>
      <c r="G243" s="22"/>
      <c r="H243" s="22"/>
      <c r="I243" s="22">
        <v>20292</v>
      </c>
      <c r="J243" s="22"/>
      <c r="K243" s="24">
        <v>1836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8400</v>
      </c>
      <c r="E244" s="20">
        <f t="shared" si="59"/>
        <v>8277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7202</v>
      </c>
      <c r="J244" s="20">
        <f t="shared" si="66"/>
        <v>0</v>
      </c>
      <c r="K244" s="21">
        <f t="shared" si="66"/>
        <v>1075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100</v>
      </c>
      <c r="E245" s="23">
        <f t="shared" si="59"/>
        <v>97</v>
      </c>
      <c r="F245" s="22"/>
      <c r="G245" s="22"/>
      <c r="H245" s="22"/>
      <c r="I245" s="22">
        <v>97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>
        <v>500</v>
      </c>
      <c r="E246" s="23">
        <f t="shared" si="59"/>
        <v>467</v>
      </c>
      <c r="F246" s="22"/>
      <c r="G246" s="22"/>
      <c r="H246" s="22"/>
      <c r="I246" s="22"/>
      <c r="J246" s="22"/>
      <c r="K246" s="24">
        <v>467</v>
      </c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7300</v>
      </c>
      <c r="E247" s="23">
        <f t="shared" si="59"/>
        <v>7254</v>
      </c>
      <c r="F247" s="22"/>
      <c r="G247" s="22"/>
      <c r="H247" s="22"/>
      <c r="I247" s="22">
        <v>7105</v>
      </c>
      <c r="J247" s="22"/>
      <c r="K247" s="24">
        <v>149</v>
      </c>
    </row>
    <row r="248" spans="1:11" ht="12.75">
      <c r="A248" s="616" t="s">
        <v>533</v>
      </c>
      <c r="B248" s="621" t="s">
        <v>534</v>
      </c>
      <c r="C248" s="625" t="s">
        <v>535</v>
      </c>
      <c r="D248" s="625" t="s">
        <v>912</v>
      </c>
      <c r="E248" s="612" t="s">
        <v>380</v>
      </c>
      <c r="F248" s="613"/>
      <c r="G248" s="613"/>
      <c r="H248" s="613"/>
      <c r="I248" s="613"/>
      <c r="J248" s="613"/>
      <c r="K248" s="629"/>
    </row>
    <row r="249" spans="1:11" ht="12.75" customHeight="1">
      <c r="A249" s="616"/>
      <c r="B249" s="621"/>
      <c r="C249" s="625"/>
      <c r="D249" s="625"/>
      <c r="E249" s="612" t="s">
        <v>917</v>
      </c>
      <c r="F249" s="612" t="s">
        <v>427</v>
      </c>
      <c r="G249" s="613"/>
      <c r="H249" s="613"/>
      <c r="I249" s="613"/>
      <c r="J249" s="612" t="s">
        <v>909</v>
      </c>
      <c r="K249" s="614" t="s">
        <v>63</v>
      </c>
    </row>
    <row r="250" spans="1:11" ht="25.5">
      <c r="A250" s="616"/>
      <c r="B250" s="621"/>
      <c r="C250" s="625"/>
      <c r="D250" s="625"/>
      <c r="E250" s="613"/>
      <c r="F250" s="15" t="s">
        <v>381</v>
      </c>
      <c r="G250" s="15" t="s">
        <v>459</v>
      </c>
      <c r="H250" s="15" t="s">
        <v>908</v>
      </c>
      <c r="I250" s="15" t="s">
        <v>62</v>
      </c>
      <c r="J250" s="613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500</v>
      </c>
      <c r="E252" s="23">
        <f t="shared" si="59"/>
        <v>459</v>
      </c>
      <c r="F252" s="22"/>
      <c r="G252" s="22"/>
      <c r="H252" s="22"/>
      <c r="I252" s="22"/>
      <c r="J252" s="22"/>
      <c r="K252" s="24">
        <v>459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33900</v>
      </c>
      <c r="E253" s="20">
        <f t="shared" si="59"/>
        <v>33895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33853</v>
      </c>
      <c r="J253" s="20">
        <f t="shared" si="67"/>
        <v>0</v>
      </c>
      <c r="K253" s="21">
        <f t="shared" si="67"/>
        <v>42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33900</v>
      </c>
      <c r="E254" s="23">
        <f t="shared" si="59"/>
        <v>33895</v>
      </c>
      <c r="F254" s="22"/>
      <c r="G254" s="22"/>
      <c r="H254" s="22"/>
      <c r="I254" s="22">
        <v>33853</v>
      </c>
      <c r="J254" s="22"/>
      <c r="K254" s="24">
        <v>42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17000</v>
      </c>
      <c r="E255" s="94">
        <f t="shared" si="59"/>
        <v>16895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16774</v>
      </c>
      <c r="J255" s="94">
        <f t="shared" si="68"/>
        <v>0</v>
      </c>
      <c r="K255" s="95">
        <f t="shared" si="68"/>
        <v>121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17000</v>
      </c>
      <c r="E256" s="23">
        <f t="shared" si="59"/>
        <v>16895</v>
      </c>
      <c r="F256" s="22"/>
      <c r="G256" s="22"/>
      <c r="H256" s="22"/>
      <c r="I256" s="22">
        <v>16774</v>
      </c>
      <c r="J256" s="22"/>
      <c r="K256" s="24">
        <v>121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324558</v>
      </c>
      <c r="E261" s="20">
        <f t="shared" si="59"/>
        <v>290115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16501</v>
      </c>
      <c r="I261" s="20">
        <f t="shared" si="71"/>
        <v>260174</v>
      </c>
      <c r="J261" s="20">
        <f t="shared" si="71"/>
        <v>102</v>
      </c>
      <c r="K261" s="21">
        <f t="shared" si="71"/>
        <v>13338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103461</v>
      </c>
      <c r="E262" s="20">
        <f t="shared" si="59"/>
        <v>94563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7661</v>
      </c>
      <c r="I262" s="20">
        <f t="shared" si="72"/>
        <v>83733</v>
      </c>
      <c r="J262" s="20">
        <f t="shared" si="72"/>
        <v>0</v>
      </c>
      <c r="K262" s="21">
        <f t="shared" si="72"/>
        <v>3169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1600</v>
      </c>
      <c r="E263" s="23">
        <f t="shared" si="59"/>
        <v>1516</v>
      </c>
      <c r="F263" s="22"/>
      <c r="G263" s="22"/>
      <c r="H263" s="22"/>
      <c r="I263" s="22">
        <v>1295</v>
      </c>
      <c r="J263" s="22"/>
      <c r="K263" s="24">
        <v>221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58100</v>
      </c>
      <c r="E264" s="23">
        <f t="shared" si="59"/>
        <v>53791</v>
      </c>
      <c r="F264" s="22"/>
      <c r="G264" s="22"/>
      <c r="H264" s="22"/>
      <c r="I264" s="22">
        <v>53789</v>
      </c>
      <c r="J264" s="22"/>
      <c r="K264" s="24">
        <v>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26376</v>
      </c>
      <c r="E265" s="23">
        <f t="shared" si="59"/>
        <v>23904</v>
      </c>
      <c r="F265" s="22"/>
      <c r="G265" s="22"/>
      <c r="H265" s="22">
        <v>7656</v>
      </c>
      <c r="I265" s="22">
        <v>15645</v>
      </c>
      <c r="J265" s="22"/>
      <c r="K265" s="24">
        <v>603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10805</v>
      </c>
      <c r="E266" s="23">
        <f t="shared" si="59"/>
        <v>9537</v>
      </c>
      <c r="F266" s="22"/>
      <c r="G266" s="22"/>
      <c r="H266" s="22">
        <v>5</v>
      </c>
      <c r="I266" s="22">
        <v>8826</v>
      </c>
      <c r="J266" s="22"/>
      <c r="K266" s="24">
        <v>706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5010</v>
      </c>
      <c r="E267" s="23">
        <f t="shared" si="59"/>
        <v>4500</v>
      </c>
      <c r="F267" s="22"/>
      <c r="G267" s="22"/>
      <c r="H267" s="22"/>
      <c r="I267" s="22">
        <v>4178</v>
      </c>
      <c r="J267" s="22"/>
      <c r="K267" s="24">
        <v>322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1100</v>
      </c>
      <c r="E268" s="23">
        <f t="shared" si="59"/>
        <v>943</v>
      </c>
      <c r="F268" s="22"/>
      <c r="G268" s="22"/>
      <c r="H268" s="22"/>
      <c r="I268" s="22"/>
      <c r="J268" s="22"/>
      <c r="K268" s="24">
        <v>943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470</v>
      </c>
      <c r="E269" s="23">
        <f t="shared" si="59"/>
        <v>372</v>
      </c>
      <c r="F269" s="22"/>
      <c r="G269" s="22"/>
      <c r="H269" s="22"/>
      <c r="I269" s="22"/>
      <c r="J269" s="22"/>
      <c r="K269" s="24">
        <v>372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1000</v>
      </c>
      <c r="E270" s="20">
        <f t="shared" si="59"/>
        <v>514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514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650</v>
      </c>
      <c r="E271" s="23">
        <f t="shared" si="59"/>
        <v>495</v>
      </c>
      <c r="F271" s="22"/>
      <c r="G271" s="22"/>
      <c r="H271" s="22"/>
      <c r="I271" s="22"/>
      <c r="J271" s="22"/>
      <c r="K271" s="24">
        <v>495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300</v>
      </c>
      <c r="E272" s="23">
        <f t="shared" si="59"/>
        <v>19</v>
      </c>
      <c r="F272" s="22"/>
      <c r="G272" s="22"/>
      <c r="H272" s="22"/>
      <c r="I272" s="22"/>
      <c r="J272" s="22"/>
      <c r="K272" s="24">
        <v>19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>
        <v>50</v>
      </c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33770</v>
      </c>
      <c r="E276" s="20">
        <f t="shared" si="59"/>
        <v>28106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2412</v>
      </c>
      <c r="I276" s="20">
        <f t="shared" si="74"/>
        <v>18779</v>
      </c>
      <c r="J276" s="20">
        <f t="shared" si="74"/>
        <v>80</v>
      </c>
      <c r="K276" s="21">
        <f t="shared" si="74"/>
        <v>6835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500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8621</v>
      </c>
      <c r="E278" s="23">
        <f t="shared" si="59"/>
        <v>7605</v>
      </c>
      <c r="F278" s="22"/>
      <c r="G278" s="22"/>
      <c r="H278" s="22">
        <v>21</v>
      </c>
      <c r="I278" s="22">
        <v>7166</v>
      </c>
      <c r="J278" s="22"/>
      <c r="K278" s="24">
        <v>418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7300</v>
      </c>
      <c r="E279" s="23">
        <f t="shared" si="59"/>
        <v>6099</v>
      </c>
      <c r="F279" s="22"/>
      <c r="G279" s="22"/>
      <c r="H279" s="22"/>
      <c r="I279" s="22">
        <v>5485</v>
      </c>
      <c r="J279" s="22">
        <v>50</v>
      </c>
      <c r="K279" s="24">
        <v>564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2162</v>
      </c>
      <c r="E280" s="23">
        <f t="shared" si="59"/>
        <v>1876</v>
      </c>
      <c r="F280" s="22"/>
      <c r="G280" s="22"/>
      <c r="H280" s="22">
        <v>1247</v>
      </c>
      <c r="I280" s="22">
        <v>96</v>
      </c>
      <c r="J280" s="22"/>
      <c r="K280" s="24">
        <v>533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4436</v>
      </c>
      <c r="E281" s="23">
        <f t="shared" si="59"/>
        <v>3217</v>
      </c>
      <c r="F281" s="22"/>
      <c r="G281" s="22"/>
      <c r="H281" s="22"/>
      <c r="I281" s="22"/>
      <c r="J281" s="22"/>
      <c r="K281" s="24">
        <v>3217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7000</v>
      </c>
      <c r="E282" s="23">
        <f t="shared" si="59"/>
        <v>6032</v>
      </c>
      <c r="F282" s="22"/>
      <c r="G282" s="22"/>
      <c r="H282" s="22"/>
      <c r="I282" s="22">
        <v>6032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800</v>
      </c>
      <c r="E283" s="23">
        <f t="shared" si="59"/>
        <v>326</v>
      </c>
      <c r="F283" s="22"/>
      <c r="G283" s="22"/>
      <c r="H283" s="22"/>
      <c r="I283" s="22"/>
      <c r="J283" s="22">
        <v>30</v>
      </c>
      <c r="K283" s="24">
        <v>296</v>
      </c>
    </row>
    <row r="284" spans="1:11" ht="12.75">
      <c r="A284" s="616" t="s">
        <v>533</v>
      </c>
      <c r="B284" s="621" t="s">
        <v>534</v>
      </c>
      <c r="C284" s="625" t="s">
        <v>535</v>
      </c>
      <c r="D284" s="625" t="s">
        <v>912</v>
      </c>
      <c r="E284" s="612" t="s">
        <v>380</v>
      </c>
      <c r="F284" s="613"/>
      <c r="G284" s="613"/>
      <c r="H284" s="613"/>
      <c r="I284" s="613"/>
      <c r="J284" s="613"/>
      <c r="K284" s="629"/>
    </row>
    <row r="285" spans="1:11" ht="12.75" customHeight="1">
      <c r="A285" s="616"/>
      <c r="B285" s="621"/>
      <c r="C285" s="625"/>
      <c r="D285" s="625"/>
      <c r="E285" s="612" t="s">
        <v>917</v>
      </c>
      <c r="F285" s="612" t="s">
        <v>427</v>
      </c>
      <c r="G285" s="613"/>
      <c r="H285" s="613"/>
      <c r="I285" s="613"/>
      <c r="J285" s="612" t="s">
        <v>909</v>
      </c>
      <c r="K285" s="614" t="s">
        <v>63</v>
      </c>
    </row>
    <row r="286" spans="1:11" ht="25.5">
      <c r="A286" s="616"/>
      <c r="B286" s="621"/>
      <c r="C286" s="625"/>
      <c r="D286" s="625"/>
      <c r="E286" s="613"/>
      <c r="F286" s="15" t="s">
        <v>381</v>
      </c>
      <c r="G286" s="15" t="s">
        <v>459</v>
      </c>
      <c r="H286" s="15" t="s">
        <v>908</v>
      </c>
      <c r="I286" s="15" t="s">
        <v>62</v>
      </c>
      <c r="J286" s="613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2951</v>
      </c>
      <c r="E288" s="23">
        <f t="shared" si="59"/>
        <v>2951</v>
      </c>
      <c r="F288" s="22"/>
      <c r="G288" s="22"/>
      <c r="H288" s="22">
        <v>1144</v>
      </c>
      <c r="I288" s="22"/>
      <c r="J288" s="22"/>
      <c r="K288" s="24">
        <v>1807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1850</v>
      </c>
      <c r="E289" s="20">
        <f t="shared" si="59"/>
        <v>1450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637</v>
      </c>
      <c r="J289" s="20">
        <f t="shared" si="75"/>
        <v>0</v>
      </c>
      <c r="K289" s="21">
        <f t="shared" si="75"/>
        <v>813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1200</v>
      </c>
      <c r="E292" s="23">
        <f t="shared" si="59"/>
        <v>1046</v>
      </c>
      <c r="F292" s="22"/>
      <c r="G292" s="22"/>
      <c r="H292" s="22"/>
      <c r="I292" s="22">
        <v>637</v>
      </c>
      <c r="J292" s="22"/>
      <c r="K292" s="24">
        <v>409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50</v>
      </c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600</v>
      </c>
      <c r="E296" s="23">
        <f t="shared" si="59"/>
        <v>404</v>
      </c>
      <c r="F296" s="22"/>
      <c r="G296" s="22"/>
      <c r="H296" s="22"/>
      <c r="I296" s="22"/>
      <c r="J296" s="22"/>
      <c r="K296" s="24">
        <v>404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27848</v>
      </c>
      <c r="E297" s="20">
        <f t="shared" si="59"/>
        <v>20760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6141</v>
      </c>
      <c r="I297" s="20">
        <f t="shared" si="76"/>
        <v>14145</v>
      </c>
      <c r="J297" s="20">
        <f t="shared" si="76"/>
        <v>0</v>
      </c>
      <c r="K297" s="21">
        <f t="shared" si="76"/>
        <v>474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9448</v>
      </c>
      <c r="E298" s="23">
        <f t="shared" si="59"/>
        <v>7625</v>
      </c>
      <c r="F298" s="22"/>
      <c r="G298" s="22"/>
      <c r="H298" s="22">
        <v>4142</v>
      </c>
      <c r="I298" s="22">
        <v>3468</v>
      </c>
      <c r="J298" s="22"/>
      <c r="K298" s="24">
        <v>15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18400</v>
      </c>
      <c r="E299" s="23">
        <f t="shared" si="59"/>
        <v>13135</v>
      </c>
      <c r="F299" s="22"/>
      <c r="G299" s="22"/>
      <c r="H299" s="22">
        <v>1999</v>
      </c>
      <c r="I299" s="22">
        <v>10677</v>
      </c>
      <c r="J299" s="22"/>
      <c r="K299" s="24">
        <v>459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156629</v>
      </c>
      <c r="E300" s="20">
        <f t="shared" si="59"/>
        <v>144722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287</v>
      </c>
      <c r="I300" s="20">
        <f t="shared" si="77"/>
        <v>142880</v>
      </c>
      <c r="J300" s="20">
        <f t="shared" si="77"/>
        <v>22</v>
      </c>
      <c r="K300" s="21">
        <f t="shared" si="77"/>
        <v>1533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9569</v>
      </c>
      <c r="E301" s="23">
        <f t="shared" si="59"/>
        <v>6831</v>
      </c>
      <c r="F301" s="22"/>
      <c r="G301" s="22"/>
      <c r="H301" s="22">
        <v>39</v>
      </c>
      <c r="I301" s="22">
        <v>6510</v>
      </c>
      <c r="J301" s="22"/>
      <c r="K301" s="24">
        <v>282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700</v>
      </c>
      <c r="E303" s="23">
        <f t="shared" si="59"/>
        <v>652</v>
      </c>
      <c r="F303" s="22"/>
      <c r="G303" s="22"/>
      <c r="H303" s="22"/>
      <c r="I303" s="22">
        <v>462</v>
      </c>
      <c r="J303" s="22"/>
      <c r="K303" s="24">
        <v>190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10689</v>
      </c>
      <c r="E304" s="23">
        <f t="shared" si="59"/>
        <v>9654</v>
      </c>
      <c r="F304" s="54"/>
      <c r="G304" s="54"/>
      <c r="H304" s="54">
        <v>89</v>
      </c>
      <c r="I304" s="54">
        <v>9348</v>
      </c>
      <c r="J304" s="54"/>
      <c r="K304" s="55">
        <v>217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600</v>
      </c>
      <c r="E305" s="23">
        <f aca="true" t="shared" si="78" ref="E305:E380">SUM(F305:K305)</f>
        <v>542</v>
      </c>
      <c r="F305" s="22"/>
      <c r="G305" s="22"/>
      <c r="H305" s="22"/>
      <c r="I305" s="22">
        <v>542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126380</v>
      </c>
      <c r="E307" s="23">
        <f t="shared" si="78"/>
        <v>121048</v>
      </c>
      <c r="F307" s="22"/>
      <c r="G307" s="22"/>
      <c r="H307" s="22">
        <v>53</v>
      </c>
      <c r="I307" s="22">
        <v>120234</v>
      </c>
      <c r="J307" s="22"/>
      <c r="K307" s="24">
        <v>761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4400</v>
      </c>
      <c r="E308" s="23">
        <f t="shared" si="78"/>
        <v>3580</v>
      </c>
      <c r="F308" s="22"/>
      <c r="G308" s="22"/>
      <c r="H308" s="22"/>
      <c r="I308" s="22">
        <v>3580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4291</v>
      </c>
      <c r="E309" s="23">
        <f t="shared" si="78"/>
        <v>2415</v>
      </c>
      <c r="F309" s="22"/>
      <c r="G309" s="22"/>
      <c r="H309" s="22">
        <v>106</v>
      </c>
      <c r="I309" s="22">
        <v>2204</v>
      </c>
      <c r="J309" s="22">
        <v>22</v>
      </c>
      <c r="K309" s="24">
        <v>83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2700</v>
      </c>
      <c r="E310" s="20">
        <f t="shared" si="78"/>
        <v>1889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1889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2640</v>
      </c>
      <c r="E311" s="20">
        <f t="shared" si="78"/>
        <v>1830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1830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1046</v>
      </c>
      <c r="E312" s="23">
        <f t="shared" si="78"/>
        <v>538</v>
      </c>
      <c r="F312" s="22"/>
      <c r="G312" s="22"/>
      <c r="H312" s="22"/>
      <c r="I312" s="22"/>
      <c r="J312" s="22"/>
      <c r="K312" s="24">
        <v>538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1571</v>
      </c>
      <c r="E313" s="23">
        <f t="shared" si="78"/>
        <v>1280</v>
      </c>
      <c r="F313" s="22"/>
      <c r="G313" s="22"/>
      <c r="H313" s="22"/>
      <c r="I313" s="22"/>
      <c r="J313" s="22"/>
      <c r="K313" s="24">
        <v>1280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>
        <v>23</v>
      </c>
      <c r="E314" s="23">
        <f t="shared" si="78"/>
        <v>12</v>
      </c>
      <c r="F314" s="22"/>
      <c r="G314" s="22"/>
      <c r="H314" s="22"/>
      <c r="I314" s="22"/>
      <c r="J314" s="22"/>
      <c r="K314" s="24">
        <v>12</v>
      </c>
    </row>
    <row r="315" spans="1:11" ht="12.75">
      <c r="A315" s="616" t="s">
        <v>533</v>
      </c>
      <c r="B315" s="621" t="s">
        <v>534</v>
      </c>
      <c r="C315" s="625" t="s">
        <v>535</v>
      </c>
      <c r="D315" s="625" t="s">
        <v>912</v>
      </c>
      <c r="E315" s="612" t="s">
        <v>380</v>
      </c>
      <c r="F315" s="613"/>
      <c r="G315" s="613"/>
      <c r="H315" s="613"/>
      <c r="I315" s="613"/>
      <c r="J315" s="613"/>
      <c r="K315" s="629"/>
    </row>
    <row r="316" spans="1:11" ht="12.75" customHeight="1">
      <c r="A316" s="616"/>
      <c r="B316" s="621"/>
      <c r="C316" s="625"/>
      <c r="D316" s="625"/>
      <c r="E316" s="612" t="s">
        <v>917</v>
      </c>
      <c r="F316" s="612" t="s">
        <v>427</v>
      </c>
      <c r="G316" s="613"/>
      <c r="H316" s="613"/>
      <c r="I316" s="613"/>
      <c r="J316" s="612" t="s">
        <v>909</v>
      </c>
      <c r="K316" s="614" t="s">
        <v>63</v>
      </c>
    </row>
    <row r="317" spans="1:11" ht="25.5">
      <c r="A317" s="616"/>
      <c r="B317" s="621"/>
      <c r="C317" s="625"/>
      <c r="D317" s="625"/>
      <c r="E317" s="613"/>
      <c r="F317" s="15" t="s">
        <v>381</v>
      </c>
      <c r="G317" s="15" t="s">
        <v>459</v>
      </c>
      <c r="H317" s="15" t="s">
        <v>908</v>
      </c>
      <c r="I317" s="15" t="s">
        <v>62</v>
      </c>
      <c r="J317" s="613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60</v>
      </c>
      <c r="E327" s="20">
        <f t="shared" si="78"/>
        <v>59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59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60</v>
      </c>
      <c r="E328" s="23">
        <f t="shared" si="78"/>
        <v>59</v>
      </c>
      <c r="F328" s="22"/>
      <c r="G328" s="22"/>
      <c r="H328" s="22"/>
      <c r="I328" s="22"/>
      <c r="J328" s="22"/>
      <c r="K328" s="24">
        <v>59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600</v>
      </c>
      <c r="E329" s="20">
        <f t="shared" si="78"/>
        <v>245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245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6" t="s">
        <v>533</v>
      </c>
      <c r="B345" s="621" t="s">
        <v>534</v>
      </c>
      <c r="C345" s="625" t="s">
        <v>535</v>
      </c>
      <c r="D345" s="625" t="s">
        <v>912</v>
      </c>
      <c r="E345" s="612" t="s">
        <v>380</v>
      </c>
      <c r="F345" s="613"/>
      <c r="G345" s="613"/>
      <c r="H345" s="613"/>
      <c r="I345" s="613"/>
      <c r="J345" s="613"/>
      <c r="K345" s="629"/>
    </row>
    <row r="346" spans="1:11" ht="12.75" customHeight="1">
      <c r="A346" s="616"/>
      <c r="B346" s="621"/>
      <c r="C346" s="625"/>
      <c r="D346" s="625"/>
      <c r="E346" s="612" t="s">
        <v>917</v>
      </c>
      <c r="F346" s="612" t="s">
        <v>427</v>
      </c>
      <c r="G346" s="613"/>
      <c r="H346" s="613"/>
      <c r="I346" s="613"/>
      <c r="J346" s="612" t="s">
        <v>909</v>
      </c>
      <c r="K346" s="614" t="s">
        <v>63</v>
      </c>
    </row>
    <row r="347" spans="1:11" ht="25.5">
      <c r="A347" s="616"/>
      <c r="B347" s="621"/>
      <c r="C347" s="625"/>
      <c r="D347" s="625"/>
      <c r="E347" s="613"/>
      <c r="F347" s="15" t="s">
        <v>381</v>
      </c>
      <c r="G347" s="15" t="s">
        <v>459</v>
      </c>
      <c r="H347" s="15" t="s">
        <v>908</v>
      </c>
      <c r="I347" s="15" t="s">
        <v>62</v>
      </c>
      <c r="J347" s="613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600</v>
      </c>
      <c r="E353" s="20">
        <f t="shared" si="78"/>
        <v>245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245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600</v>
      </c>
      <c r="E355" s="23">
        <f t="shared" si="78"/>
        <v>245</v>
      </c>
      <c r="F355" s="22"/>
      <c r="G355" s="22"/>
      <c r="H355" s="22"/>
      <c r="I355" s="22"/>
      <c r="J355" s="22"/>
      <c r="K355" s="24">
        <v>245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6" t="s">
        <v>533</v>
      </c>
      <c r="B371" s="621" t="s">
        <v>534</v>
      </c>
      <c r="C371" s="625" t="s">
        <v>535</v>
      </c>
      <c r="D371" s="625" t="s">
        <v>912</v>
      </c>
      <c r="E371" s="612" t="s">
        <v>380</v>
      </c>
      <c r="F371" s="613"/>
      <c r="G371" s="613"/>
      <c r="H371" s="613"/>
      <c r="I371" s="613"/>
      <c r="J371" s="613"/>
      <c r="K371" s="629"/>
    </row>
    <row r="372" spans="1:11" ht="12.75" customHeight="1">
      <c r="A372" s="616"/>
      <c r="B372" s="621"/>
      <c r="C372" s="625"/>
      <c r="D372" s="625"/>
      <c r="E372" s="612" t="s">
        <v>917</v>
      </c>
      <c r="F372" s="612" t="s">
        <v>427</v>
      </c>
      <c r="G372" s="613"/>
      <c r="H372" s="613"/>
      <c r="I372" s="613"/>
      <c r="J372" s="612" t="s">
        <v>909</v>
      </c>
      <c r="K372" s="614" t="s">
        <v>63</v>
      </c>
    </row>
    <row r="373" spans="1:11" ht="25.5">
      <c r="A373" s="616"/>
      <c r="B373" s="621"/>
      <c r="C373" s="625"/>
      <c r="D373" s="625"/>
      <c r="E373" s="613"/>
      <c r="F373" s="15" t="s">
        <v>381</v>
      </c>
      <c r="G373" s="15" t="s">
        <v>459</v>
      </c>
      <c r="H373" s="15" t="s">
        <v>908</v>
      </c>
      <c r="I373" s="15" t="s">
        <v>62</v>
      </c>
      <c r="J373" s="613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6" t="s">
        <v>533</v>
      </c>
      <c r="B396" s="621" t="s">
        <v>534</v>
      </c>
      <c r="C396" s="625" t="s">
        <v>535</v>
      </c>
      <c r="D396" s="625" t="s">
        <v>912</v>
      </c>
      <c r="E396" s="612" t="s">
        <v>380</v>
      </c>
      <c r="F396" s="613"/>
      <c r="G396" s="613"/>
      <c r="H396" s="613"/>
      <c r="I396" s="613"/>
      <c r="J396" s="613"/>
      <c r="K396" s="629"/>
    </row>
    <row r="397" spans="1:11" ht="12.75" customHeight="1">
      <c r="A397" s="616"/>
      <c r="B397" s="621"/>
      <c r="C397" s="625"/>
      <c r="D397" s="625"/>
      <c r="E397" s="612" t="s">
        <v>917</v>
      </c>
      <c r="F397" s="612" t="s">
        <v>427</v>
      </c>
      <c r="G397" s="613"/>
      <c r="H397" s="613"/>
      <c r="I397" s="613"/>
      <c r="J397" s="612" t="s">
        <v>909</v>
      </c>
      <c r="K397" s="614" t="s">
        <v>63</v>
      </c>
    </row>
    <row r="398" spans="1:11" ht="25.5">
      <c r="A398" s="616"/>
      <c r="B398" s="621"/>
      <c r="C398" s="625"/>
      <c r="D398" s="625"/>
      <c r="E398" s="613"/>
      <c r="F398" s="15" t="s">
        <v>381</v>
      </c>
      <c r="G398" s="15" t="s">
        <v>459</v>
      </c>
      <c r="H398" s="15" t="s">
        <v>908</v>
      </c>
      <c r="I398" s="15" t="s">
        <v>62</v>
      </c>
      <c r="J398" s="613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9500</v>
      </c>
      <c r="E409" s="20">
        <f t="shared" si="98"/>
        <v>8900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8000</v>
      </c>
      <c r="J409" s="20">
        <f t="shared" si="105"/>
        <v>0</v>
      </c>
      <c r="K409" s="21">
        <f t="shared" si="105"/>
        <v>900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2500</v>
      </c>
      <c r="E413" s="20">
        <f t="shared" si="98"/>
        <v>2258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1758</v>
      </c>
      <c r="J413" s="20">
        <f t="shared" si="107"/>
        <v>0</v>
      </c>
      <c r="K413" s="21">
        <f t="shared" si="107"/>
        <v>500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1950</v>
      </c>
      <c r="E414" s="23">
        <f t="shared" si="98"/>
        <v>1875</v>
      </c>
      <c r="F414" s="22"/>
      <c r="G414" s="22"/>
      <c r="H414" s="22"/>
      <c r="I414" s="22">
        <v>1758</v>
      </c>
      <c r="J414" s="22"/>
      <c r="K414" s="24">
        <v>117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400</v>
      </c>
      <c r="E415" s="23">
        <f t="shared" si="98"/>
        <v>383</v>
      </c>
      <c r="F415" s="22"/>
      <c r="G415" s="22"/>
      <c r="H415" s="22"/>
      <c r="I415" s="22"/>
      <c r="J415" s="22"/>
      <c r="K415" s="24">
        <v>383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150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6800</v>
      </c>
      <c r="E417" s="20">
        <f t="shared" si="98"/>
        <v>6617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6242</v>
      </c>
      <c r="J417" s="20">
        <f t="shared" si="108"/>
        <v>0</v>
      </c>
      <c r="K417" s="21">
        <f t="shared" si="108"/>
        <v>375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6800</v>
      </c>
      <c r="E418" s="23">
        <f t="shared" si="98"/>
        <v>6617</v>
      </c>
      <c r="F418" s="22"/>
      <c r="G418" s="22"/>
      <c r="H418" s="22"/>
      <c r="I418" s="22">
        <v>6242</v>
      </c>
      <c r="J418" s="22"/>
      <c r="K418" s="24">
        <v>375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200</v>
      </c>
      <c r="E422" s="20">
        <f t="shared" si="98"/>
        <v>25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25</v>
      </c>
    </row>
    <row r="423" spans="1:11" ht="25.5">
      <c r="A423" s="156">
        <v>5338</v>
      </c>
      <c r="B423" s="140">
        <v>485100</v>
      </c>
      <c r="C423" s="149" t="s">
        <v>860</v>
      </c>
      <c r="D423" s="22">
        <v>200</v>
      </c>
      <c r="E423" s="23">
        <f t="shared" si="98"/>
        <v>25</v>
      </c>
      <c r="F423" s="22"/>
      <c r="G423" s="22"/>
      <c r="H423" s="22"/>
      <c r="I423" s="22"/>
      <c r="J423" s="22"/>
      <c r="K423" s="24">
        <v>25</v>
      </c>
    </row>
    <row r="424" spans="1:11" ht="12.75">
      <c r="A424" s="616" t="s">
        <v>533</v>
      </c>
      <c r="B424" s="621" t="s">
        <v>534</v>
      </c>
      <c r="C424" s="625" t="s">
        <v>535</v>
      </c>
      <c r="D424" s="625" t="s">
        <v>912</v>
      </c>
      <c r="E424" s="612" t="s">
        <v>380</v>
      </c>
      <c r="F424" s="613"/>
      <c r="G424" s="613"/>
      <c r="H424" s="613"/>
      <c r="I424" s="613"/>
      <c r="J424" s="613"/>
      <c r="K424" s="629"/>
    </row>
    <row r="425" spans="1:11" ht="12.75" customHeight="1">
      <c r="A425" s="616"/>
      <c r="B425" s="621"/>
      <c r="C425" s="625"/>
      <c r="D425" s="625"/>
      <c r="E425" s="612" t="s">
        <v>917</v>
      </c>
      <c r="F425" s="612" t="s">
        <v>427</v>
      </c>
      <c r="G425" s="613"/>
      <c r="H425" s="613"/>
      <c r="I425" s="613"/>
      <c r="J425" s="612" t="s">
        <v>909</v>
      </c>
      <c r="K425" s="614" t="s">
        <v>63</v>
      </c>
    </row>
    <row r="426" spans="1:11" ht="25.5">
      <c r="A426" s="616"/>
      <c r="B426" s="621"/>
      <c r="C426" s="625"/>
      <c r="D426" s="625"/>
      <c r="E426" s="613"/>
      <c r="F426" s="15" t="s">
        <v>381</v>
      </c>
      <c r="G426" s="15" t="s">
        <v>459</v>
      </c>
      <c r="H426" s="15" t="s">
        <v>908</v>
      </c>
      <c r="I426" s="15" t="s">
        <v>62</v>
      </c>
      <c r="J426" s="613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57162</v>
      </c>
      <c r="E430" s="20">
        <f t="shared" si="98"/>
        <v>55303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54126</v>
      </c>
      <c r="I430" s="20">
        <f t="shared" si="112"/>
        <v>0</v>
      </c>
      <c r="J430" s="20">
        <f t="shared" si="112"/>
        <v>173</v>
      </c>
      <c r="K430" s="21">
        <f t="shared" si="112"/>
        <v>1004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57162</v>
      </c>
      <c r="E431" s="20">
        <f t="shared" si="98"/>
        <v>55303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54126</v>
      </c>
      <c r="I431" s="20">
        <f t="shared" si="113"/>
        <v>0</v>
      </c>
      <c r="J431" s="20">
        <f t="shared" si="113"/>
        <v>173</v>
      </c>
      <c r="K431" s="21">
        <f t="shared" si="113"/>
        <v>1004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2600</v>
      </c>
      <c r="E432" s="20">
        <f t="shared" si="98"/>
        <v>1999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1999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2600</v>
      </c>
      <c r="E436" s="23">
        <f t="shared" si="98"/>
        <v>1999</v>
      </c>
      <c r="F436" s="22"/>
      <c r="G436" s="22"/>
      <c r="H436" s="22">
        <v>1999</v>
      </c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54262</v>
      </c>
      <c r="E437" s="20">
        <f t="shared" si="98"/>
        <v>53195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52127</v>
      </c>
      <c r="I437" s="20">
        <f t="shared" si="115"/>
        <v>0</v>
      </c>
      <c r="J437" s="20">
        <f t="shared" si="115"/>
        <v>93</v>
      </c>
      <c r="K437" s="21">
        <f t="shared" si="115"/>
        <v>975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7500</v>
      </c>
      <c r="E438" s="23">
        <f t="shared" si="98"/>
        <v>7404</v>
      </c>
      <c r="F438" s="22"/>
      <c r="G438" s="22"/>
      <c r="H438" s="22">
        <v>7404</v>
      </c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4354</v>
      </c>
      <c r="E439" s="23">
        <f t="shared" si="98"/>
        <v>4017</v>
      </c>
      <c r="F439" s="22"/>
      <c r="G439" s="22"/>
      <c r="H439" s="22">
        <v>3152</v>
      </c>
      <c r="I439" s="22"/>
      <c r="J439" s="22">
        <v>93</v>
      </c>
      <c r="K439" s="24">
        <v>772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42408</v>
      </c>
      <c r="E442" s="23">
        <f t="shared" si="98"/>
        <v>41774</v>
      </c>
      <c r="F442" s="22"/>
      <c r="G442" s="22"/>
      <c r="H442" s="22">
        <v>41571</v>
      </c>
      <c r="I442" s="22"/>
      <c r="J442" s="22"/>
      <c r="K442" s="24">
        <v>203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300</v>
      </c>
      <c r="E447" s="20">
        <f t="shared" si="98"/>
        <v>109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80</v>
      </c>
      <c r="K447" s="21">
        <f t="shared" si="116"/>
        <v>29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300</v>
      </c>
      <c r="E448" s="23">
        <f t="shared" si="98"/>
        <v>109</v>
      </c>
      <c r="F448" s="22"/>
      <c r="G448" s="22"/>
      <c r="H448" s="22"/>
      <c r="I448" s="22"/>
      <c r="J448" s="22">
        <v>80</v>
      </c>
      <c r="K448" s="24">
        <v>29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6" t="s">
        <v>533</v>
      </c>
      <c r="B458" s="621" t="s">
        <v>534</v>
      </c>
      <c r="C458" s="625" t="s">
        <v>535</v>
      </c>
      <c r="D458" s="625" t="s">
        <v>912</v>
      </c>
      <c r="E458" s="612" t="s">
        <v>380</v>
      </c>
      <c r="F458" s="613"/>
      <c r="G458" s="613"/>
      <c r="H458" s="613"/>
      <c r="I458" s="613"/>
      <c r="J458" s="613"/>
      <c r="K458" s="629"/>
    </row>
    <row r="459" spans="1:11" ht="12.75" customHeight="1">
      <c r="A459" s="616"/>
      <c r="B459" s="621"/>
      <c r="C459" s="625"/>
      <c r="D459" s="625"/>
      <c r="E459" s="612" t="s">
        <v>917</v>
      </c>
      <c r="F459" s="612" t="s">
        <v>427</v>
      </c>
      <c r="G459" s="613"/>
      <c r="H459" s="613"/>
      <c r="I459" s="613"/>
      <c r="J459" s="612" t="s">
        <v>909</v>
      </c>
      <c r="K459" s="614" t="s">
        <v>63</v>
      </c>
    </row>
    <row r="460" spans="1:11" ht="25.5">
      <c r="A460" s="616"/>
      <c r="B460" s="621"/>
      <c r="C460" s="625"/>
      <c r="D460" s="625"/>
      <c r="E460" s="613"/>
      <c r="F460" s="15" t="s">
        <v>381</v>
      </c>
      <c r="G460" s="15" t="s">
        <v>459</v>
      </c>
      <c r="H460" s="15" t="s">
        <v>908</v>
      </c>
      <c r="I460" s="15" t="s">
        <v>62</v>
      </c>
      <c r="J460" s="613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6" t="s">
        <v>533</v>
      </c>
      <c r="B486" s="621" t="s">
        <v>534</v>
      </c>
      <c r="C486" s="625" t="s">
        <v>535</v>
      </c>
      <c r="D486" s="625" t="s">
        <v>912</v>
      </c>
      <c r="E486" s="612" t="s">
        <v>380</v>
      </c>
      <c r="F486" s="613"/>
      <c r="G486" s="613"/>
      <c r="H486" s="613"/>
      <c r="I486" s="613"/>
      <c r="J486" s="613"/>
      <c r="K486" s="629"/>
    </row>
    <row r="487" spans="1:11" ht="12.75" customHeight="1">
      <c r="A487" s="616"/>
      <c r="B487" s="621"/>
      <c r="C487" s="625"/>
      <c r="D487" s="625"/>
      <c r="E487" s="612" t="s">
        <v>917</v>
      </c>
      <c r="F487" s="612" t="s">
        <v>427</v>
      </c>
      <c r="G487" s="613"/>
      <c r="H487" s="613"/>
      <c r="I487" s="613"/>
      <c r="J487" s="612" t="s">
        <v>909</v>
      </c>
      <c r="K487" s="614" t="s">
        <v>63</v>
      </c>
    </row>
    <row r="488" spans="1:11" ht="25.5">
      <c r="A488" s="616"/>
      <c r="B488" s="621"/>
      <c r="C488" s="625"/>
      <c r="D488" s="625"/>
      <c r="E488" s="613"/>
      <c r="F488" s="15" t="s">
        <v>381</v>
      </c>
      <c r="G488" s="15" t="s">
        <v>459</v>
      </c>
      <c r="H488" s="15" t="s">
        <v>908</v>
      </c>
      <c r="I488" s="15" t="s">
        <v>62</v>
      </c>
      <c r="J488" s="613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6" t="s">
        <v>533</v>
      </c>
      <c r="B513" s="621" t="s">
        <v>534</v>
      </c>
      <c r="C513" s="625" t="s">
        <v>535</v>
      </c>
      <c r="D513" s="625" t="s">
        <v>912</v>
      </c>
      <c r="E513" s="612" t="s">
        <v>380</v>
      </c>
      <c r="F513" s="613"/>
      <c r="G513" s="613"/>
      <c r="H513" s="613"/>
      <c r="I513" s="613"/>
      <c r="J513" s="613"/>
      <c r="K513" s="629"/>
    </row>
    <row r="514" spans="1:11" ht="12.75" customHeight="1">
      <c r="A514" s="616"/>
      <c r="B514" s="621"/>
      <c r="C514" s="625"/>
      <c r="D514" s="625"/>
      <c r="E514" s="612" t="s">
        <v>917</v>
      </c>
      <c r="F514" s="612" t="s">
        <v>427</v>
      </c>
      <c r="G514" s="613"/>
      <c r="H514" s="613"/>
      <c r="I514" s="613"/>
      <c r="J514" s="612" t="s">
        <v>909</v>
      </c>
      <c r="K514" s="614" t="s">
        <v>63</v>
      </c>
    </row>
    <row r="515" spans="1:11" ht="25.5">
      <c r="A515" s="616"/>
      <c r="B515" s="621"/>
      <c r="C515" s="625"/>
      <c r="D515" s="625"/>
      <c r="E515" s="613"/>
      <c r="F515" s="15" t="s">
        <v>381</v>
      </c>
      <c r="G515" s="15" t="s">
        <v>459</v>
      </c>
      <c r="H515" s="15" t="s">
        <v>908</v>
      </c>
      <c r="I515" s="15" t="s">
        <v>62</v>
      </c>
      <c r="J515" s="613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1940871</v>
      </c>
      <c r="E536" s="30">
        <f t="shared" si="139"/>
        <v>1901364</v>
      </c>
      <c r="F536" s="30">
        <f aca="true" t="shared" si="141" ref="F536:K536">F233+F480</f>
        <v>0</v>
      </c>
      <c r="G536" s="30">
        <f t="shared" si="141"/>
        <v>235</v>
      </c>
      <c r="H536" s="30">
        <f t="shared" si="141"/>
        <v>74573</v>
      </c>
      <c r="I536" s="30">
        <f t="shared" si="141"/>
        <v>1771340</v>
      </c>
      <c r="J536" s="30">
        <f t="shared" si="141"/>
        <v>275</v>
      </c>
      <c r="K536" s="31">
        <f t="shared" si="141"/>
        <v>54941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2" t="s">
        <v>533</v>
      </c>
      <c r="B540" s="618" t="s">
        <v>534</v>
      </c>
      <c r="C540" s="618" t="s">
        <v>535</v>
      </c>
      <c r="D540" s="618" t="s">
        <v>914</v>
      </c>
      <c r="E540" s="618" t="s">
        <v>915</v>
      </c>
      <c r="F540" s="618"/>
      <c r="G540" s="618"/>
      <c r="H540" s="618"/>
      <c r="I540" s="618"/>
      <c r="J540" s="618"/>
      <c r="K540" s="626"/>
    </row>
    <row r="541" spans="1:11" ht="12.75" customHeight="1">
      <c r="A541" s="623"/>
      <c r="B541" s="612"/>
      <c r="C541" s="612"/>
      <c r="D541" s="612"/>
      <c r="E541" s="612" t="s">
        <v>917</v>
      </c>
      <c r="F541" s="612" t="s">
        <v>475</v>
      </c>
      <c r="G541" s="612"/>
      <c r="H541" s="612"/>
      <c r="I541" s="612"/>
      <c r="J541" s="612" t="s">
        <v>909</v>
      </c>
      <c r="K541" s="614" t="s">
        <v>63</v>
      </c>
    </row>
    <row r="542" spans="1:11" ht="25.5">
      <c r="A542" s="623"/>
      <c r="B542" s="612"/>
      <c r="C542" s="612"/>
      <c r="D542" s="612"/>
      <c r="E542" s="613"/>
      <c r="F542" s="15" t="s">
        <v>458</v>
      </c>
      <c r="G542" s="15" t="s">
        <v>459</v>
      </c>
      <c r="H542" s="15" t="s">
        <v>908</v>
      </c>
      <c r="I542" s="15" t="s">
        <v>62</v>
      </c>
      <c r="J542" s="612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1931924</v>
      </c>
      <c r="E544" s="20">
        <f>SUM(F544:K544)</f>
        <v>1899135</v>
      </c>
      <c r="F544" s="20">
        <f aca="true" t="shared" si="142" ref="F544:K544">F22</f>
        <v>0</v>
      </c>
      <c r="G544" s="20">
        <f t="shared" si="142"/>
        <v>235</v>
      </c>
      <c r="H544" s="20">
        <f t="shared" si="142"/>
        <v>74573</v>
      </c>
      <c r="I544" s="20">
        <f t="shared" si="142"/>
        <v>1770664</v>
      </c>
      <c r="J544" s="20">
        <f t="shared" si="142"/>
        <v>195</v>
      </c>
      <c r="K544" s="21">
        <f t="shared" si="142"/>
        <v>53468</v>
      </c>
    </row>
    <row r="545" spans="1:11" ht="25.5">
      <c r="A545" s="135">
        <v>5437</v>
      </c>
      <c r="B545" s="15"/>
      <c r="C545" s="148" t="s">
        <v>898</v>
      </c>
      <c r="D545" s="20">
        <f>D233</f>
        <v>1940871</v>
      </c>
      <c r="E545" s="20">
        <f>SUM(F545:K545)</f>
        <v>1901364</v>
      </c>
      <c r="F545" s="20">
        <f aca="true" t="shared" si="143" ref="F545:K545">F233</f>
        <v>0</v>
      </c>
      <c r="G545" s="20">
        <f t="shared" si="143"/>
        <v>235</v>
      </c>
      <c r="H545" s="20">
        <f t="shared" si="143"/>
        <v>74573</v>
      </c>
      <c r="I545" s="20">
        <f t="shared" si="143"/>
        <v>1771340</v>
      </c>
      <c r="J545" s="20">
        <f t="shared" si="143"/>
        <v>275</v>
      </c>
      <c r="K545" s="21">
        <f t="shared" si="143"/>
        <v>54941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8947</v>
      </c>
      <c r="E547" s="23">
        <f>IF((E545-E544)&gt;0,E545-E544,0)</f>
        <v>2229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676</v>
      </c>
      <c r="J547" s="23">
        <f t="shared" si="145"/>
        <v>80</v>
      </c>
      <c r="K547" s="37">
        <f t="shared" si="145"/>
        <v>1473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8947</v>
      </c>
      <c r="E553" s="30">
        <f t="shared" si="151"/>
        <v>2229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676</v>
      </c>
      <c r="J553" s="30">
        <f t="shared" si="151"/>
        <v>80</v>
      </c>
      <c r="K553" s="31">
        <f t="shared" si="151"/>
        <v>1473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397:K398"/>
    <mergeCell ref="K285:K286"/>
    <mergeCell ref="E345:K345"/>
    <mergeCell ref="E396:K396"/>
    <mergeCell ref="E397:E398"/>
    <mergeCell ref="J397:J398"/>
    <mergeCell ref="J316:J317"/>
    <mergeCell ref="K316:K317"/>
    <mergeCell ref="F285:I285"/>
    <mergeCell ref="K249:K250"/>
    <mergeCell ref="E346:E347"/>
    <mergeCell ref="E458:K458"/>
    <mergeCell ref="E424:K424"/>
    <mergeCell ref="F487:I487"/>
    <mergeCell ref="K487:K488"/>
    <mergeCell ref="E284:K284"/>
    <mergeCell ref="E285:E286"/>
    <mergeCell ref="J285:J286"/>
    <mergeCell ref="E459:E460"/>
    <mergeCell ref="F514:I514"/>
    <mergeCell ref="K346:K347"/>
    <mergeCell ref="D458:D460"/>
    <mergeCell ref="F459:I459"/>
    <mergeCell ref="E486:K486"/>
    <mergeCell ref="K372:K373"/>
    <mergeCell ref="E425:E426"/>
    <mergeCell ref="J425:J426"/>
    <mergeCell ref="K459:K460"/>
    <mergeCell ref="E513:K513"/>
    <mergeCell ref="A486:A488"/>
    <mergeCell ref="B486:B488"/>
    <mergeCell ref="C458:C460"/>
    <mergeCell ref="C486:C488"/>
    <mergeCell ref="A458:A460"/>
    <mergeCell ref="D486:D488"/>
    <mergeCell ref="A396:A398"/>
    <mergeCell ref="B396:B398"/>
    <mergeCell ref="C396:C398"/>
    <mergeCell ref="A424:A426"/>
    <mergeCell ref="B424:B426"/>
    <mergeCell ref="C424:C426"/>
    <mergeCell ref="A371:A373"/>
    <mergeCell ref="B371:B373"/>
    <mergeCell ref="C371:C373"/>
    <mergeCell ref="J346:J347"/>
    <mergeCell ref="C315:C317"/>
    <mergeCell ref="A345:A347"/>
    <mergeCell ref="D315:D317"/>
    <mergeCell ref="D371:D373"/>
    <mergeCell ref="E371:K371"/>
    <mergeCell ref="J372:J373"/>
    <mergeCell ref="E315:K315"/>
    <mergeCell ref="E316:E317"/>
    <mergeCell ref="E541:E542"/>
    <mergeCell ref="J541:J542"/>
    <mergeCell ref="J514:J515"/>
    <mergeCell ref="B458:B460"/>
    <mergeCell ref="D424:D426"/>
    <mergeCell ref="F316:I316"/>
    <mergeCell ref="D396:D398"/>
    <mergeCell ref="E372:E373"/>
    <mergeCell ref="A513:A515"/>
    <mergeCell ref="B513:B515"/>
    <mergeCell ref="C513:C515"/>
    <mergeCell ref="D513:D515"/>
    <mergeCell ref="D540:D542"/>
    <mergeCell ref="E514:E515"/>
    <mergeCell ref="A540:A542"/>
    <mergeCell ref="B540:B542"/>
    <mergeCell ref="C540:C542"/>
    <mergeCell ref="A195:A197"/>
    <mergeCell ref="C229:C231"/>
    <mergeCell ref="A229:A231"/>
    <mergeCell ref="B229:B231"/>
    <mergeCell ref="D217:D219"/>
    <mergeCell ref="B195:B197"/>
    <mergeCell ref="C195:C197"/>
    <mergeCell ref="D195:D197"/>
    <mergeCell ref="D248:D250"/>
    <mergeCell ref="D345:D347"/>
    <mergeCell ref="B315:B317"/>
    <mergeCell ref="D284:D286"/>
    <mergeCell ref="D229:D231"/>
    <mergeCell ref="B217:B219"/>
    <mergeCell ref="B345:B347"/>
    <mergeCell ref="A248:A250"/>
    <mergeCell ref="A217:A219"/>
    <mergeCell ref="C345:C347"/>
    <mergeCell ref="A284:A286"/>
    <mergeCell ref="B284:B286"/>
    <mergeCell ref="C217:C219"/>
    <mergeCell ref="A315:A317"/>
    <mergeCell ref="B248:B250"/>
    <mergeCell ref="C284:C286"/>
    <mergeCell ref="C248:C250"/>
    <mergeCell ref="B142:B144"/>
    <mergeCell ref="C142:C144"/>
    <mergeCell ref="D142:D144"/>
    <mergeCell ref="A142:A144"/>
    <mergeCell ref="C116:C118"/>
    <mergeCell ref="B169:B171"/>
    <mergeCell ref="C169:C171"/>
    <mergeCell ref="A169:A171"/>
    <mergeCell ref="D169:D171"/>
    <mergeCell ref="D18:D20"/>
    <mergeCell ref="C59:C61"/>
    <mergeCell ref="A116:A118"/>
    <mergeCell ref="B116:B118"/>
    <mergeCell ref="D116:D118"/>
    <mergeCell ref="B27:B29"/>
    <mergeCell ref="C27:C29"/>
    <mergeCell ref="D27:D29"/>
    <mergeCell ref="C18:C20"/>
    <mergeCell ref="C86:C88"/>
    <mergeCell ref="E18:K18"/>
    <mergeCell ref="F19:I19"/>
    <mergeCell ref="E195:K195"/>
    <mergeCell ref="E169:K169"/>
    <mergeCell ref="E170:E171"/>
    <mergeCell ref="J170:J171"/>
    <mergeCell ref="K170:K171"/>
    <mergeCell ref="E27:K27"/>
    <mergeCell ref="J87:J88"/>
    <mergeCell ref="K87:K88"/>
    <mergeCell ref="E87:E88"/>
    <mergeCell ref="K28:K29"/>
    <mergeCell ref="E59:K59"/>
    <mergeCell ref="E60:E61"/>
    <mergeCell ref="J60:J61"/>
    <mergeCell ref="K60:K61"/>
    <mergeCell ref="F87:I87"/>
    <mergeCell ref="D86:D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A27:A29"/>
    <mergeCell ref="F28:I28"/>
    <mergeCell ref="F60:I60"/>
    <mergeCell ref="F170:I170"/>
    <mergeCell ref="E229:K229"/>
    <mergeCell ref="J143:J144"/>
    <mergeCell ref="K143:K144"/>
    <mergeCell ref="J117:J118"/>
    <mergeCell ref="F218:I218"/>
    <mergeCell ref="A86:A88"/>
    <mergeCell ref="F230:I230"/>
    <mergeCell ref="F117:I117"/>
    <mergeCell ref="F143:I143"/>
    <mergeCell ref="K117:K118"/>
    <mergeCell ref="K19:K20"/>
    <mergeCell ref="E19:E20"/>
    <mergeCell ref="E116:K116"/>
    <mergeCell ref="E117:E118"/>
    <mergeCell ref="E142:K142"/>
    <mergeCell ref="E143:E144"/>
    <mergeCell ref="E230:E231"/>
    <mergeCell ref="E86:K86"/>
    <mergeCell ref="E196:E197"/>
    <mergeCell ref="J196:J197"/>
    <mergeCell ref="K196:K197"/>
    <mergeCell ref="F196:I196"/>
    <mergeCell ref="E217:K217"/>
    <mergeCell ref="E218:E219"/>
    <mergeCell ref="J218:J219"/>
    <mergeCell ref="K218:K219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fitToHeight="20" horizontalDpi="200" verticalDpi="200" orientation="landscape" paperSize="9" scale="70" r:id="rId2"/>
  <headerFooter alignWithMargins="0">
    <oddHeader>&amp;RСтрана &amp;P</oddHeader>
  </headerFooter>
  <rowBreaks count="19" manualBreakCount="19">
    <brk id="26" max="10" man="1"/>
    <brk id="58" max="10" man="1"/>
    <brk id="85" max="10" man="1"/>
    <brk id="115" max="10" man="1"/>
    <brk id="141" max="10" man="1"/>
    <brk id="168" max="10" man="1"/>
    <brk id="194" max="10" man="1"/>
    <brk id="216" max="10" man="1"/>
    <brk id="247" max="10" man="1"/>
    <brk id="283" max="10" man="1"/>
    <brk id="314" max="10" man="1"/>
    <brk id="344" max="10" man="1"/>
    <brk id="370" max="10" man="1"/>
    <brk id="395" max="10" man="1"/>
    <brk id="423" max="10" man="1"/>
    <brk id="457" max="10" man="1"/>
    <brk id="485" max="10" man="1"/>
    <brk id="512" max="10" man="1"/>
    <brk id="539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9"/>
  <sheetViews>
    <sheetView showGridLines="0" showRowColHeaders="0" showZeros="0" showOutlineSymbols="0" zoomScalePageLayoutView="0" workbookViewId="0" topLeftCell="A43">
      <selection activeCell="E40" sqref="E40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00206010 ДЗ Н  САД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16839</v>
      </c>
      <c r="E13" s="446">
        <f>SUM(E14:E18)</f>
        <v>4438</v>
      </c>
      <c r="F13" s="447">
        <f>SUM(F14:F18)</f>
        <v>12401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16839</v>
      </c>
      <c r="E14" s="453">
        <v>4438</v>
      </c>
      <c r="F14" s="454">
        <v>12401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21411</v>
      </c>
      <c r="E28" s="458">
        <v>2048</v>
      </c>
      <c r="F28" s="459">
        <v>19363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15924</v>
      </c>
      <c r="E31" s="463">
        <f>SUM(E32:E36)</f>
        <v>5141</v>
      </c>
      <c r="F31" s="464">
        <f>SUM(F32:F36)</f>
        <v>10783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5874</v>
      </c>
      <c r="E32" s="453">
        <v>2386</v>
      </c>
      <c r="F32" s="456">
        <v>3488</v>
      </c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2152</v>
      </c>
      <c r="E33" s="453"/>
      <c r="F33" s="456">
        <v>2152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774</v>
      </c>
      <c r="E34" s="465"/>
      <c r="F34" s="456">
        <v>774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7124</v>
      </c>
      <c r="E35" s="465">
        <v>2755</v>
      </c>
      <c r="F35" s="456">
        <v>4369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3955</v>
      </c>
      <c r="E37" s="463">
        <f>SUM(E38:E40)</f>
        <v>2033</v>
      </c>
      <c r="F37" s="464">
        <f>SUM(F38:F40)</f>
        <v>1922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942</v>
      </c>
      <c r="E38" s="465">
        <v>463</v>
      </c>
      <c r="F38" s="456">
        <v>479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1419</v>
      </c>
      <c r="E39" s="465">
        <v>489</v>
      </c>
      <c r="F39" s="456">
        <v>930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1594</v>
      </c>
      <c r="E40" s="465">
        <v>1081</v>
      </c>
      <c r="F40" s="456">
        <v>513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28179</v>
      </c>
      <c r="E41" s="462">
        <v>14055</v>
      </c>
      <c r="F41" s="459">
        <v>14124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86308</v>
      </c>
      <c r="E42" s="470">
        <f>+E10+E13+E19+E20+E28+E29+E30+E31+E37+E41</f>
        <v>27715</v>
      </c>
      <c r="F42" s="471">
        <f>+F10+F13+F19+F20+F28+F29+F30+F31+F37+F41</f>
        <v>58593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8267716535433072" bottom="1.1811023622047245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31">
      <selection activeCell="G14" sqref="G14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00206010 ДЗ Н  САД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82776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60629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22147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171</v>
      </c>
      <c r="E27" s="508">
        <v>1298</v>
      </c>
      <c r="F27" s="509">
        <f>SUM(D27:E27)</f>
        <v>1469</v>
      </c>
      <c r="G27" s="510">
        <v>1458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169</v>
      </c>
      <c r="E28" s="512">
        <v>1321</v>
      </c>
      <c r="F28" s="513">
        <f>SUM(D28:E28)</f>
        <v>1490</v>
      </c>
      <c r="G28" s="514">
        <v>1479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7874015748031497" bottom="1.1811023622047245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>
    <pageSetUpPr fitToPage="1"/>
  </sheetPr>
  <dimension ref="A1:E47"/>
  <sheetViews>
    <sheetView showGridLines="0" showOutlineSymbols="0" zoomScalePageLayoutView="0" workbookViewId="0" topLeftCell="A40">
      <selection activeCell="D13" sqref="D13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06 НОВИ САД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00206010 ДЗ Н  САД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13102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604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12498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672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11826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88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7951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3444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3444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4507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51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3736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7874015748031497" bottom="1.220472440944882" header="0.31496062992125984" footer="0.31496062992125984"/>
  <pageSetup fitToHeight="1" fitToWidth="1" horizontalDpi="600" verticalDpi="600" orientation="portrait" paperSize="9" scale="73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pavkov.ruzica</cp:lastModifiedBy>
  <cp:lastPrinted>2019-02-27T06:48:48Z</cp:lastPrinted>
  <dcterms:created xsi:type="dcterms:W3CDTF">2002-07-23T06:43:57Z</dcterms:created>
  <dcterms:modified xsi:type="dcterms:W3CDTF">2019-02-27T09:50:53Z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