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28" firstSheet="14" activeTab="14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Četvrta izmena FP 2023. A" sheetId="78" r:id="rId9"/>
    <sheet name="Četvrta izmena FP 2023. S" sheetId="80" r:id="rId10"/>
    <sheet name="Peta izmena FP 2023. A" sheetId="81" r:id="rId11"/>
    <sheet name="Peta izmena FP 2023. S" sheetId="82" r:id="rId12"/>
    <sheet name="Šesta izmena FP 2023. A" sheetId="83" r:id="rId13"/>
    <sheet name="Šesta izmena FP 2023. S" sheetId="84" r:id="rId14"/>
    <sheet name="Sedma izmena FP 2023. A" sheetId="85" r:id="rId15"/>
    <sheet name="Sedma izmena FP 2023. S" sheetId="86" r:id="rId16"/>
    <sheet name="Sheet3" sheetId="37" r:id="rId17"/>
  </sheets>
  <calcPr calcId="145621"/>
</workbook>
</file>

<file path=xl/calcChain.xml><?xml version="1.0" encoding="utf-8"?>
<calcChain xmlns="http://schemas.openxmlformats.org/spreadsheetml/2006/main">
  <c r="D70" i="85" l="1"/>
  <c r="D98" i="85"/>
  <c r="J98" i="85" s="1"/>
  <c r="D74" i="85"/>
  <c r="D73" i="85"/>
  <c r="D60" i="85"/>
  <c r="D28" i="85"/>
  <c r="D58" i="85"/>
  <c r="D31" i="85"/>
  <c r="J31" i="85" s="1"/>
  <c r="D25" i="85"/>
  <c r="D24" i="85"/>
  <c r="D20" i="85"/>
  <c r="D86" i="85"/>
  <c r="D55" i="85"/>
  <c r="J55" i="85" s="1"/>
  <c r="D38" i="85"/>
  <c r="D135" i="85"/>
  <c r="C28" i="85"/>
  <c r="J28" i="85" s="1"/>
  <c r="C26" i="85"/>
  <c r="J26" i="85" s="1"/>
  <c r="C30" i="85"/>
  <c r="C48" i="85"/>
  <c r="J48" i="85" s="1"/>
  <c r="C50" i="85"/>
  <c r="J50" i="85" s="1"/>
  <c r="C106" i="85"/>
  <c r="J106" i="85" s="1"/>
  <c r="C51" i="85"/>
  <c r="J51" i="85" s="1"/>
  <c r="C143" i="85"/>
  <c r="J143" i="85" s="1"/>
  <c r="C149" i="85"/>
  <c r="J149" i="85" s="1"/>
  <c r="D147" i="85"/>
  <c r="D152" i="85"/>
  <c r="J152" i="85" s="1"/>
  <c r="C133" i="85"/>
  <c r="C125" i="85"/>
  <c r="C123" i="85"/>
  <c r="J123" i="85" s="1"/>
  <c r="C121" i="85"/>
  <c r="C119" i="85"/>
  <c r="J119" i="85" s="1"/>
  <c r="C116" i="85"/>
  <c r="C104" i="85"/>
  <c r="J104" i="85" s="1"/>
  <c r="C105" i="85"/>
  <c r="J105" i="85" s="1"/>
  <c r="C103" i="85"/>
  <c r="J103" i="85" s="1"/>
  <c r="C109" i="85"/>
  <c r="J109" i="85" s="1"/>
  <c r="C10" i="85"/>
  <c r="C102" i="85"/>
  <c r="C100" i="85"/>
  <c r="C88" i="85"/>
  <c r="J88" i="85" s="1"/>
  <c r="C110" i="85"/>
  <c r="J110" i="85" s="1"/>
  <c r="J100" i="85"/>
  <c r="C96" i="85"/>
  <c r="C74" i="85"/>
  <c r="C47" i="85"/>
  <c r="J47" i="85" s="1"/>
  <c r="C45" i="85"/>
  <c r="J45" i="85" s="1"/>
  <c r="C44" i="85"/>
  <c r="J44" i="85" s="1"/>
  <c r="C43" i="85"/>
  <c r="C42" i="85"/>
  <c r="C41" i="85"/>
  <c r="J41" i="85" s="1"/>
  <c r="C39" i="85"/>
  <c r="C38" i="85"/>
  <c r="C33" i="85"/>
  <c r="C135" i="85"/>
  <c r="C136" i="85"/>
  <c r="J136" i="85" s="1"/>
  <c r="C137" i="85"/>
  <c r="J137" i="85" s="1"/>
  <c r="C37" i="85"/>
  <c r="C35" i="85"/>
  <c r="C34" i="85"/>
  <c r="J34" i="85" s="1"/>
  <c r="I173" i="85"/>
  <c r="F173" i="85"/>
  <c r="E173" i="85"/>
  <c r="D173" i="85"/>
  <c r="C173" i="85"/>
  <c r="J172" i="85"/>
  <c r="J171" i="85"/>
  <c r="J170" i="85"/>
  <c r="J169" i="85"/>
  <c r="H168" i="85"/>
  <c r="H173" i="85" s="1"/>
  <c r="G167" i="85"/>
  <c r="J167" i="85" s="1"/>
  <c r="J166" i="85"/>
  <c r="G165" i="85"/>
  <c r="J165" i="85" s="1"/>
  <c r="J164" i="85"/>
  <c r="G163" i="85"/>
  <c r="G173" i="85" s="1"/>
  <c r="J162" i="85"/>
  <c r="J161" i="85"/>
  <c r="J160" i="85"/>
  <c r="J159" i="85"/>
  <c r="J158" i="85"/>
  <c r="J157" i="85"/>
  <c r="J156" i="85"/>
  <c r="J154" i="85"/>
  <c r="D153" i="85"/>
  <c r="J153" i="85" s="1"/>
  <c r="D151" i="85"/>
  <c r="C151" i="85"/>
  <c r="D150" i="85"/>
  <c r="J150" i="85" s="1"/>
  <c r="G148" i="85"/>
  <c r="J147" i="85"/>
  <c r="J146" i="85"/>
  <c r="J145" i="85"/>
  <c r="D144" i="85"/>
  <c r="C144" i="85"/>
  <c r="D142" i="85"/>
  <c r="J142" i="85" s="1"/>
  <c r="C142" i="85"/>
  <c r="J141" i="85"/>
  <c r="C140" i="85"/>
  <c r="J140" i="85" s="1"/>
  <c r="J139" i="85"/>
  <c r="C138" i="85"/>
  <c r="J138" i="85" s="1"/>
  <c r="J134" i="85"/>
  <c r="J133" i="85"/>
  <c r="J132" i="85"/>
  <c r="D131" i="85"/>
  <c r="J131" i="85" s="1"/>
  <c r="D130" i="85"/>
  <c r="J130" i="85" s="1"/>
  <c r="J129" i="85"/>
  <c r="C128" i="85"/>
  <c r="J128" i="85" s="1"/>
  <c r="J127" i="85"/>
  <c r="C126" i="85"/>
  <c r="D125" i="85"/>
  <c r="G124" i="85"/>
  <c r="F124" i="85"/>
  <c r="E124" i="85"/>
  <c r="J122" i="85"/>
  <c r="J121" i="85"/>
  <c r="C120" i="85"/>
  <c r="J120" i="85" s="1"/>
  <c r="J118" i="85"/>
  <c r="C117" i="85"/>
  <c r="J117" i="85" s="1"/>
  <c r="D116" i="85"/>
  <c r="C115" i="85"/>
  <c r="J115" i="85" s="1"/>
  <c r="J114" i="85"/>
  <c r="C113" i="85"/>
  <c r="J113" i="85" s="1"/>
  <c r="J112" i="85"/>
  <c r="J111" i="85"/>
  <c r="C108" i="85"/>
  <c r="J108" i="85" s="1"/>
  <c r="J107" i="85"/>
  <c r="J101" i="85"/>
  <c r="I99" i="85"/>
  <c r="I155" i="85" s="1"/>
  <c r="I174" i="85" s="1"/>
  <c r="H99" i="85"/>
  <c r="G99" i="85"/>
  <c r="F99" i="85"/>
  <c r="E99" i="85"/>
  <c r="D99" i="85"/>
  <c r="J97" i="85"/>
  <c r="G96" i="85"/>
  <c r="G92" i="85" s="1"/>
  <c r="D96" i="85"/>
  <c r="D95" i="85"/>
  <c r="J95" i="85" s="1"/>
  <c r="C94" i="85"/>
  <c r="J94" i="85" s="1"/>
  <c r="D93" i="85"/>
  <c r="C93" i="85"/>
  <c r="H92" i="85"/>
  <c r="E92" i="85"/>
  <c r="F91" i="85"/>
  <c r="J91" i="85" s="1"/>
  <c r="D91" i="85"/>
  <c r="J90" i="85"/>
  <c r="D89" i="85"/>
  <c r="J89" i="85" s="1"/>
  <c r="J87" i="85"/>
  <c r="D87" i="85"/>
  <c r="J86" i="85"/>
  <c r="J85" i="85"/>
  <c r="J84" i="85"/>
  <c r="J83" i="85"/>
  <c r="J82" i="85"/>
  <c r="H81" i="85"/>
  <c r="F81" i="85"/>
  <c r="J81" i="85" s="1"/>
  <c r="C80" i="85"/>
  <c r="J80" i="85" s="1"/>
  <c r="D79" i="85"/>
  <c r="J79" i="85" s="1"/>
  <c r="F78" i="85"/>
  <c r="J78" i="85" s="1"/>
  <c r="J77" i="85"/>
  <c r="J76" i="85"/>
  <c r="D76" i="85"/>
  <c r="D75" i="85"/>
  <c r="J75" i="85" s="1"/>
  <c r="J73" i="85"/>
  <c r="C72" i="85"/>
  <c r="J72" i="85" s="1"/>
  <c r="J71" i="85"/>
  <c r="J70" i="85"/>
  <c r="J69" i="85"/>
  <c r="J68" i="85"/>
  <c r="H67" i="85"/>
  <c r="E67" i="85"/>
  <c r="E155" i="85" s="1"/>
  <c r="E174" i="85" s="1"/>
  <c r="J66" i="85"/>
  <c r="D65" i="85"/>
  <c r="J65" i="85" s="1"/>
  <c r="J64" i="85"/>
  <c r="J63" i="85"/>
  <c r="J62" i="85"/>
  <c r="J61" i="85"/>
  <c r="J60" i="85"/>
  <c r="J59" i="85"/>
  <c r="D59" i="85"/>
  <c r="J58" i="85"/>
  <c r="C57" i="85"/>
  <c r="J56" i="85"/>
  <c r="J54" i="85"/>
  <c r="D53" i="85"/>
  <c r="J53" i="85" s="1"/>
  <c r="J52" i="85"/>
  <c r="J49" i="85"/>
  <c r="C49" i="85"/>
  <c r="J46" i="85"/>
  <c r="J43" i="85"/>
  <c r="D42" i="85"/>
  <c r="D40" i="85"/>
  <c r="J40" i="85" s="1"/>
  <c r="J39" i="85"/>
  <c r="J38" i="85"/>
  <c r="D37" i="85"/>
  <c r="J37" i="85" s="1"/>
  <c r="J36" i="85"/>
  <c r="D35" i="85"/>
  <c r="D33" i="85"/>
  <c r="G32" i="85"/>
  <c r="J30" i="85"/>
  <c r="C29" i="85"/>
  <c r="C27" i="85"/>
  <c r="J27" i="85" s="1"/>
  <c r="C25" i="85"/>
  <c r="J25" i="85" s="1"/>
  <c r="J24" i="85"/>
  <c r="J23" i="85"/>
  <c r="H22" i="85"/>
  <c r="J21" i="85"/>
  <c r="G20" i="85"/>
  <c r="C20" i="85"/>
  <c r="F19" i="85"/>
  <c r="D19" i="85"/>
  <c r="C19" i="85"/>
  <c r="I15" i="85"/>
  <c r="H15" i="85"/>
  <c r="G15" i="85"/>
  <c r="E15" i="85"/>
  <c r="J14" i="85"/>
  <c r="J13" i="85"/>
  <c r="F12" i="85"/>
  <c r="F15" i="85" s="1"/>
  <c r="J11" i="85"/>
  <c r="D10" i="85"/>
  <c r="D15" i="85" s="1"/>
  <c r="D9" i="85"/>
  <c r="J9" i="85" s="1"/>
  <c r="C8" i="85"/>
  <c r="J8" i="85" s="1"/>
  <c r="D10" i="83"/>
  <c r="D9" i="83"/>
  <c r="J9" i="83" s="1"/>
  <c r="D95" i="83"/>
  <c r="D89" i="83"/>
  <c r="J89" i="83" s="1"/>
  <c r="D96" i="83"/>
  <c r="C105" i="83"/>
  <c r="J105" i="83" s="1"/>
  <c r="C120" i="83"/>
  <c r="J120" i="83" s="1"/>
  <c r="C110" i="83"/>
  <c r="D98" i="83"/>
  <c r="J98" i="83" s="1"/>
  <c r="D86" i="83"/>
  <c r="J86" i="83" s="1"/>
  <c r="D42" i="83"/>
  <c r="J42" i="83" s="1"/>
  <c r="D55" i="83"/>
  <c r="J55" i="83" s="1"/>
  <c r="I173" i="83"/>
  <c r="E173" i="83"/>
  <c r="D173" i="83"/>
  <c r="C173" i="83"/>
  <c r="J172" i="83"/>
  <c r="J171" i="83"/>
  <c r="J170" i="83"/>
  <c r="J169" i="83"/>
  <c r="H168" i="83"/>
  <c r="H173" i="83" s="1"/>
  <c r="G167" i="83"/>
  <c r="J167" i="83" s="1"/>
  <c r="J166" i="83"/>
  <c r="G165" i="83"/>
  <c r="J165" i="83" s="1"/>
  <c r="J164" i="83"/>
  <c r="G163" i="83"/>
  <c r="J162" i="83"/>
  <c r="J161" i="83"/>
  <c r="J160" i="83"/>
  <c r="J159" i="83"/>
  <c r="J158" i="83"/>
  <c r="F173" i="83"/>
  <c r="J156" i="83"/>
  <c r="J154" i="83"/>
  <c r="D153" i="83"/>
  <c r="J153" i="83" s="1"/>
  <c r="D152" i="83"/>
  <c r="J152" i="83" s="1"/>
  <c r="D151" i="83"/>
  <c r="C151" i="83"/>
  <c r="J151" i="83" s="1"/>
  <c r="D150" i="83"/>
  <c r="J150" i="83" s="1"/>
  <c r="J149" i="83"/>
  <c r="G148" i="83"/>
  <c r="C148" i="83"/>
  <c r="D147" i="83"/>
  <c r="J147" i="83" s="1"/>
  <c r="J146" i="83"/>
  <c r="J145" i="83"/>
  <c r="D144" i="83"/>
  <c r="C144" i="83"/>
  <c r="J143" i="83"/>
  <c r="D142" i="83"/>
  <c r="C142" i="83"/>
  <c r="J141" i="83"/>
  <c r="C140" i="83"/>
  <c r="J140" i="83" s="1"/>
  <c r="J139" i="83"/>
  <c r="C138" i="83"/>
  <c r="J138" i="83" s="1"/>
  <c r="C137" i="83"/>
  <c r="J137" i="83" s="1"/>
  <c r="C136" i="83"/>
  <c r="J136" i="83" s="1"/>
  <c r="D135" i="83"/>
  <c r="C135" i="83"/>
  <c r="J135" i="83" s="1"/>
  <c r="J134" i="83"/>
  <c r="J133" i="83"/>
  <c r="C133" i="83"/>
  <c r="J132" i="83"/>
  <c r="D131" i="83"/>
  <c r="J131" i="83" s="1"/>
  <c r="D130" i="83"/>
  <c r="J130" i="83" s="1"/>
  <c r="J129" i="83"/>
  <c r="C128" i="83"/>
  <c r="J128" i="83" s="1"/>
  <c r="J127" i="83"/>
  <c r="J126" i="83"/>
  <c r="C126" i="83"/>
  <c r="D125" i="83"/>
  <c r="C125" i="83"/>
  <c r="G124" i="83"/>
  <c r="F124" i="83"/>
  <c r="E124" i="83"/>
  <c r="C123" i="83"/>
  <c r="J123" i="83" s="1"/>
  <c r="J122" i="83"/>
  <c r="C121" i="83"/>
  <c r="J121" i="83" s="1"/>
  <c r="C119" i="83"/>
  <c r="J119" i="83" s="1"/>
  <c r="J118" i="83"/>
  <c r="J117" i="83"/>
  <c r="C117" i="83"/>
  <c r="D116" i="83"/>
  <c r="D99" i="83" s="1"/>
  <c r="C116" i="83"/>
  <c r="C115" i="83"/>
  <c r="J115" i="83" s="1"/>
  <c r="J114" i="83"/>
  <c r="C113" i="83"/>
  <c r="J113" i="83" s="1"/>
  <c r="J112" i="83"/>
  <c r="J111" i="83"/>
  <c r="J110" i="83"/>
  <c r="C109" i="83"/>
  <c r="J109" i="83" s="1"/>
  <c r="C108" i="83"/>
  <c r="J108" i="83" s="1"/>
  <c r="J107" i="83"/>
  <c r="C106" i="83"/>
  <c r="J106" i="83" s="1"/>
  <c r="J104" i="83"/>
  <c r="J103" i="83"/>
  <c r="C102" i="83"/>
  <c r="J102" i="83" s="1"/>
  <c r="J101" i="83"/>
  <c r="J100" i="83"/>
  <c r="I99" i="83"/>
  <c r="I155" i="83" s="1"/>
  <c r="H99" i="83"/>
  <c r="G99" i="83"/>
  <c r="F99" i="83"/>
  <c r="E99" i="83"/>
  <c r="J97" i="83"/>
  <c r="G96" i="83"/>
  <c r="G92" i="83" s="1"/>
  <c r="C96" i="83"/>
  <c r="J95" i="83"/>
  <c r="C94" i="83"/>
  <c r="J94" i="83" s="1"/>
  <c r="D93" i="83"/>
  <c r="C93" i="83"/>
  <c r="H92" i="83"/>
  <c r="E92" i="83"/>
  <c r="F91" i="83"/>
  <c r="D91" i="83"/>
  <c r="J90" i="83"/>
  <c r="J88" i="83"/>
  <c r="D87" i="83"/>
  <c r="J87" i="83" s="1"/>
  <c r="J85" i="83"/>
  <c r="J84" i="83"/>
  <c r="J83" i="83"/>
  <c r="J82" i="83"/>
  <c r="H81" i="83"/>
  <c r="F81" i="83"/>
  <c r="C80" i="83"/>
  <c r="J80" i="83" s="1"/>
  <c r="D79" i="83"/>
  <c r="J79" i="83" s="1"/>
  <c r="F78" i="83"/>
  <c r="J78" i="83" s="1"/>
  <c r="J77" i="83"/>
  <c r="D76" i="83"/>
  <c r="J76" i="83" s="1"/>
  <c r="D75" i="83"/>
  <c r="J75" i="83" s="1"/>
  <c r="D74" i="83"/>
  <c r="C74" i="83"/>
  <c r="D73" i="83"/>
  <c r="J73" i="83" s="1"/>
  <c r="C72" i="83"/>
  <c r="C67" i="83" s="1"/>
  <c r="J71" i="83"/>
  <c r="J70" i="83"/>
  <c r="J69" i="83"/>
  <c r="J68" i="83"/>
  <c r="E67" i="83"/>
  <c r="J66" i="83"/>
  <c r="D65" i="83"/>
  <c r="J65" i="83" s="1"/>
  <c r="J64" i="83"/>
  <c r="J63" i="83"/>
  <c r="J62" i="83"/>
  <c r="J61" i="83"/>
  <c r="D60" i="83"/>
  <c r="J60" i="83" s="1"/>
  <c r="D59" i="83"/>
  <c r="J59" i="83" s="1"/>
  <c r="D58" i="83"/>
  <c r="C57" i="83"/>
  <c r="J56" i="83"/>
  <c r="J54" i="83"/>
  <c r="D53" i="83"/>
  <c r="J53" i="83" s="1"/>
  <c r="J52" i="83"/>
  <c r="C51" i="83"/>
  <c r="J51" i="83" s="1"/>
  <c r="C50" i="83"/>
  <c r="J50" i="83" s="1"/>
  <c r="C49" i="83"/>
  <c r="J49" i="83" s="1"/>
  <c r="C48" i="83"/>
  <c r="J48" i="83" s="1"/>
  <c r="C47" i="83"/>
  <c r="J47" i="83" s="1"/>
  <c r="J46" i="83"/>
  <c r="J45" i="83"/>
  <c r="C45" i="83"/>
  <c r="J44" i="83"/>
  <c r="J43" i="83"/>
  <c r="J41" i="83"/>
  <c r="D40" i="83"/>
  <c r="J40" i="83" s="1"/>
  <c r="J39" i="83"/>
  <c r="J38" i="83"/>
  <c r="D37" i="83"/>
  <c r="J37" i="83" s="1"/>
  <c r="J36" i="83"/>
  <c r="D35" i="83"/>
  <c r="J34" i="83"/>
  <c r="D33" i="83"/>
  <c r="J33" i="83" s="1"/>
  <c r="G32" i="83"/>
  <c r="J31" i="83"/>
  <c r="J30" i="83"/>
  <c r="D29" i="83"/>
  <c r="C29" i="83"/>
  <c r="C28" i="83"/>
  <c r="J28" i="83" s="1"/>
  <c r="C27" i="83"/>
  <c r="J27" i="83" s="1"/>
  <c r="C26" i="83"/>
  <c r="J26" i="83" s="1"/>
  <c r="D25" i="83"/>
  <c r="D22" i="83" s="1"/>
  <c r="C25" i="83"/>
  <c r="J25" i="83" s="1"/>
  <c r="J24" i="83"/>
  <c r="J23" i="83"/>
  <c r="H22" i="83"/>
  <c r="J21" i="83"/>
  <c r="G20" i="83"/>
  <c r="C20" i="83"/>
  <c r="F19" i="83"/>
  <c r="D19" i="83"/>
  <c r="J19" i="83" s="1"/>
  <c r="C19" i="83"/>
  <c r="I15" i="83"/>
  <c r="H15" i="83"/>
  <c r="G15" i="83"/>
  <c r="E15" i="83"/>
  <c r="J14" i="83"/>
  <c r="J13" i="83"/>
  <c r="F12" i="83"/>
  <c r="F15" i="83" s="1"/>
  <c r="J11" i="83"/>
  <c r="C10" i="83"/>
  <c r="C8" i="83"/>
  <c r="J8" i="83" s="1"/>
  <c r="E99" i="81"/>
  <c r="F99" i="81"/>
  <c r="G99" i="81"/>
  <c r="H99" i="81"/>
  <c r="I99" i="81"/>
  <c r="G96" i="81"/>
  <c r="C173" i="81"/>
  <c r="D173" i="81"/>
  <c r="E173" i="81"/>
  <c r="I173" i="81"/>
  <c r="J172" i="81"/>
  <c r="F164" i="81"/>
  <c r="D42" i="81"/>
  <c r="D60" i="81"/>
  <c r="D95" i="81"/>
  <c r="D131" i="81"/>
  <c r="D125" i="81"/>
  <c r="D53" i="81"/>
  <c r="C106" i="81"/>
  <c r="C133" i="81"/>
  <c r="C10" i="81"/>
  <c r="C151" i="81"/>
  <c r="C96" i="81"/>
  <c r="C117" i="81"/>
  <c r="C116" i="81"/>
  <c r="C113" i="81"/>
  <c r="C109" i="81"/>
  <c r="C102" i="81"/>
  <c r="C110" i="81"/>
  <c r="J164" i="81"/>
  <c r="J166" i="81"/>
  <c r="J169" i="81"/>
  <c r="J170" i="81"/>
  <c r="J171" i="81"/>
  <c r="J162" i="81"/>
  <c r="G167" i="81"/>
  <c r="J167" i="81" s="1"/>
  <c r="G165" i="81"/>
  <c r="J165" i="81" s="1"/>
  <c r="G163" i="81"/>
  <c r="J163" i="81" s="1"/>
  <c r="D151" i="81"/>
  <c r="D150" i="81"/>
  <c r="D152" i="81"/>
  <c r="H155" i="85" l="1"/>
  <c r="H174" i="85" s="1"/>
  <c r="J93" i="85"/>
  <c r="J151" i="85"/>
  <c r="J12" i="85"/>
  <c r="J19" i="85"/>
  <c r="D57" i="83"/>
  <c r="J96" i="85"/>
  <c r="C92" i="85"/>
  <c r="J116" i="85"/>
  <c r="J125" i="85"/>
  <c r="D22" i="85"/>
  <c r="D92" i="85"/>
  <c r="J33" i="85"/>
  <c r="D57" i="85"/>
  <c r="J144" i="85"/>
  <c r="D124" i="85"/>
  <c r="J74" i="85"/>
  <c r="J67" i="85" s="1"/>
  <c r="J57" i="85"/>
  <c r="D29" i="85"/>
  <c r="J20" i="85"/>
  <c r="J135" i="85"/>
  <c r="J29" i="85"/>
  <c r="C148" i="85"/>
  <c r="J148" i="85"/>
  <c r="C99" i="85"/>
  <c r="J102" i="85"/>
  <c r="J99" i="85" s="1"/>
  <c r="J92" i="85"/>
  <c r="J42" i="85"/>
  <c r="J32" i="85" s="1"/>
  <c r="J35" i="85"/>
  <c r="C124" i="85"/>
  <c r="J22" i="85"/>
  <c r="D32" i="85"/>
  <c r="C67" i="85"/>
  <c r="C22" i="85"/>
  <c r="C7" i="85" s="1"/>
  <c r="C32" i="85"/>
  <c r="F67" i="85"/>
  <c r="F155" i="85" s="1"/>
  <c r="F174" i="85" s="1"/>
  <c r="J126" i="85"/>
  <c r="G155" i="85"/>
  <c r="G174" i="85" s="1"/>
  <c r="J163" i="85"/>
  <c r="J168" i="85"/>
  <c r="J10" i="85"/>
  <c r="D67" i="85"/>
  <c r="D148" i="85"/>
  <c r="J10" i="83"/>
  <c r="J20" i="83"/>
  <c r="F67" i="83"/>
  <c r="F155" i="83" s="1"/>
  <c r="F174" i="83" s="1"/>
  <c r="J81" i="83"/>
  <c r="J91" i="83"/>
  <c r="J67" i="83" s="1"/>
  <c r="J93" i="83"/>
  <c r="J142" i="83"/>
  <c r="D124" i="83"/>
  <c r="J144" i="83"/>
  <c r="J124" i="83" s="1"/>
  <c r="G173" i="83"/>
  <c r="J148" i="83"/>
  <c r="H67" i="83"/>
  <c r="H155" i="83" s="1"/>
  <c r="H174" i="83" s="1"/>
  <c r="J74" i="83"/>
  <c r="I174" i="83"/>
  <c r="J116" i="83"/>
  <c r="D148" i="83"/>
  <c r="J22" i="83"/>
  <c r="C32" i="83"/>
  <c r="J12" i="83"/>
  <c r="J29" i="83"/>
  <c r="E155" i="83"/>
  <c r="E174" i="83" s="1"/>
  <c r="J72" i="83"/>
  <c r="J125" i="83"/>
  <c r="J163" i="83"/>
  <c r="D15" i="83"/>
  <c r="C99" i="83"/>
  <c r="D92" i="83"/>
  <c r="J96" i="83"/>
  <c r="J92" i="83" s="1"/>
  <c r="D67" i="83"/>
  <c r="D32" i="83"/>
  <c r="G155" i="83"/>
  <c r="G174" i="83" s="1"/>
  <c r="J99" i="83"/>
  <c r="C22" i="83"/>
  <c r="C7" i="83" s="1"/>
  <c r="J35" i="83"/>
  <c r="J32" i="83" s="1"/>
  <c r="J58" i="83"/>
  <c r="J57" i="83" s="1"/>
  <c r="C124" i="83"/>
  <c r="J157" i="83"/>
  <c r="J168" i="83"/>
  <c r="C92" i="83"/>
  <c r="G173" i="81"/>
  <c r="F173" i="81"/>
  <c r="H168" i="81"/>
  <c r="J161" i="81"/>
  <c r="J160" i="81"/>
  <c r="J159" i="81"/>
  <c r="J158" i="81"/>
  <c r="F157" i="81"/>
  <c r="J157" i="81" s="1"/>
  <c r="J156" i="81"/>
  <c r="I155" i="81"/>
  <c r="I174" i="81" s="1"/>
  <c r="J154" i="81"/>
  <c r="D153" i="81"/>
  <c r="J153" i="81" s="1"/>
  <c r="J152" i="81"/>
  <c r="J151" i="81"/>
  <c r="J150" i="81"/>
  <c r="J149" i="81"/>
  <c r="G148" i="81"/>
  <c r="D148" i="81"/>
  <c r="C148" i="81"/>
  <c r="D147" i="81"/>
  <c r="J147" i="81" s="1"/>
  <c r="J146" i="81"/>
  <c r="J145" i="81"/>
  <c r="D144" i="81"/>
  <c r="C144" i="81"/>
  <c r="J144" i="81" s="1"/>
  <c r="J143" i="81"/>
  <c r="D142" i="81"/>
  <c r="C142" i="81"/>
  <c r="J141" i="81"/>
  <c r="C140" i="81"/>
  <c r="J140" i="81" s="1"/>
  <c r="J139" i="81"/>
  <c r="C138" i="81"/>
  <c r="J138" i="81" s="1"/>
  <c r="C137" i="81"/>
  <c r="J137" i="81" s="1"/>
  <c r="C136" i="81"/>
  <c r="J136" i="81" s="1"/>
  <c r="D135" i="81"/>
  <c r="C135" i="81"/>
  <c r="J134" i="81"/>
  <c r="J133" i="81"/>
  <c r="J132" i="81"/>
  <c r="J131" i="81"/>
  <c r="D130" i="81"/>
  <c r="J130" i="81" s="1"/>
  <c r="J129" i="81"/>
  <c r="C128" i="81"/>
  <c r="J128" i="81" s="1"/>
  <c r="J127" i="81"/>
  <c r="C126" i="81"/>
  <c r="J126" i="81" s="1"/>
  <c r="C125" i="81"/>
  <c r="J125" i="81" s="1"/>
  <c r="G124" i="81"/>
  <c r="F124" i="81"/>
  <c r="E124" i="81"/>
  <c r="C123" i="81"/>
  <c r="J123" i="81" s="1"/>
  <c r="J122" i="81"/>
  <c r="C121" i="81"/>
  <c r="J121" i="81" s="1"/>
  <c r="J120" i="81"/>
  <c r="C119" i="81"/>
  <c r="J119" i="81" s="1"/>
  <c r="J118" i="81"/>
  <c r="J117" i="81"/>
  <c r="D116" i="81"/>
  <c r="D99" i="81" s="1"/>
  <c r="C115" i="81"/>
  <c r="J115" i="81" s="1"/>
  <c r="J114" i="81"/>
  <c r="J113" i="81"/>
  <c r="J112" i="81"/>
  <c r="J111" i="81"/>
  <c r="J110" i="81"/>
  <c r="J109" i="81"/>
  <c r="C108" i="81"/>
  <c r="J107" i="81"/>
  <c r="J106" i="81"/>
  <c r="J105" i="81"/>
  <c r="J104" i="81"/>
  <c r="J103" i="81"/>
  <c r="J102" i="81"/>
  <c r="J101" i="81"/>
  <c r="J100" i="81"/>
  <c r="J98" i="81"/>
  <c r="J97" i="81"/>
  <c r="J96" i="81"/>
  <c r="J95" i="81"/>
  <c r="C94" i="81"/>
  <c r="J94" i="81" s="1"/>
  <c r="D93" i="81"/>
  <c r="D92" i="81" s="1"/>
  <c r="C93" i="81"/>
  <c r="H92" i="81"/>
  <c r="E92" i="81"/>
  <c r="F91" i="81"/>
  <c r="D91" i="81"/>
  <c r="J90" i="81"/>
  <c r="J89" i="81"/>
  <c r="J88" i="81"/>
  <c r="D87" i="81"/>
  <c r="J87" i="81" s="1"/>
  <c r="D86" i="81"/>
  <c r="J86" i="81" s="1"/>
  <c r="J85" i="81"/>
  <c r="J84" i="81"/>
  <c r="J83" i="81"/>
  <c r="J82" i="81"/>
  <c r="H81" i="81"/>
  <c r="H67" i="81" s="1"/>
  <c r="F81" i="81"/>
  <c r="C80" i="81"/>
  <c r="J80" i="81" s="1"/>
  <c r="D79" i="81"/>
  <c r="J79" i="81" s="1"/>
  <c r="F78" i="81"/>
  <c r="J78" i="81" s="1"/>
  <c r="J77" i="81"/>
  <c r="D76" i="81"/>
  <c r="J76" i="81" s="1"/>
  <c r="D75" i="81"/>
  <c r="J75" i="81" s="1"/>
  <c r="D74" i="81"/>
  <c r="C74" i="81"/>
  <c r="D73" i="81"/>
  <c r="J73" i="81" s="1"/>
  <c r="C72" i="81"/>
  <c r="J72" i="81" s="1"/>
  <c r="J71" i="81"/>
  <c r="J70" i="81"/>
  <c r="J69" i="81"/>
  <c r="J68" i="81"/>
  <c r="E67" i="81"/>
  <c r="J66" i="81"/>
  <c r="D65" i="81"/>
  <c r="J65" i="81" s="1"/>
  <c r="J64" i="81"/>
  <c r="J63" i="81"/>
  <c r="J62" i="81"/>
  <c r="J61" i="81"/>
  <c r="J60" i="81"/>
  <c r="J59" i="81"/>
  <c r="D59" i="81"/>
  <c r="D58" i="81"/>
  <c r="J58" i="81" s="1"/>
  <c r="C57" i="81"/>
  <c r="J56" i="81"/>
  <c r="J55" i="81"/>
  <c r="J54" i="81"/>
  <c r="J53" i="81"/>
  <c r="J52" i="81"/>
  <c r="C51" i="81"/>
  <c r="J51" i="81" s="1"/>
  <c r="C50" i="81"/>
  <c r="J50" i="81" s="1"/>
  <c r="C49" i="81"/>
  <c r="J49" i="81" s="1"/>
  <c r="C48" i="81"/>
  <c r="J48" i="81" s="1"/>
  <c r="C47" i="81"/>
  <c r="J47" i="81" s="1"/>
  <c r="J46" i="81"/>
  <c r="C45" i="81"/>
  <c r="J45" i="81" s="1"/>
  <c r="J44" i="81"/>
  <c r="J43" i="81"/>
  <c r="J42" i="81"/>
  <c r="J41" i="81"/>
  <c r="D40" i="81"/>
  <c r="J40" i="81" s="1"/>
  <c r="J39" i="81"/>
  <c r="J38" i="81"/>
  <c r="D37" i="81"/>
  <c r="J37" i="81" s="1"/>
  <c r="J36" i="81"/>
  <c r="D35" i="81"/>
  <c r="J35" i="81" s="1"/>
  <c r="J34" i="81"/>
  <c r="J33" i="81"/>
  <c r="D33" i="81"/>
  <c r="G32" i="81"/>
  <c r="J31" i="81"/>
  <c r="J30" i="81"/>
  <c r="D29" i="81"/>
  <c r="C29" i="81"/>
  <c r="C28" i="81"/>
  <c r="J28" i="81" s="1"/>
  <c r="C27" i="81"/>
  <c r="J27" i="81" s="1"/>
  <c r="C26" i="81"/>
  <c r="J26" i="81" s="1"/>
  <c r="D25" i="81"/>
  <c r="C25" i="81"/>
  <c r="J24" i="81"/>
  <c r="J23" i="81"/>
  <c r="H22" i="81"/>
  <c r="J21" i="81"/>
  <c r="G20" i="81"/>
  <c r="C20" i="81"/>
  <c r="F19" i="81"/>
  <c r="D19" i="81"/>
  <c r="C19" i="81"/>
  <c r="I15" i="81"/>
  <c r="H15" i="81"/>
  <c r="G15" i="81"/>
  <c r="E15" i="81"/>
  <c r="D15" i="81"/>
  <c r="J14" i="81"/>
  <c r="J13" i="81"/>
  <c r="J12" i="81"/>
  <c r="F12" i="81"/>
  <c r="F15" i="81" s="1"/>
  <c r="J11" i="81"/>
  <c r="J10" i="81"/>
  <c r="J9" i="81"/>
  <c r="C8" i="81"/>
  <c r="J8" i="81" s="1"/>
  <c r="H167" i="78"/>
  <c r="H81" i="78"/>
  <c r="C128" i="78"/>
  <c r="C126" i="78"/>
  <c r="C47" i="78"/>
  <c r="D135" i="78"/>
  <c r="D153" i="78"/>
  <c r="D147" i="78"/>
  <c r="D19" i="78"/>
  <c r="C27" i="78"/>
  <c r="J25" i="81" l="1"/>
  <c r="C99" i="81"/>
  <c r="J116" i="81"/>
  <c r="E155" i="81"/>
  <c r="E174" i="81" s="1"/>
  <c r="J173" i="85"/>
  <c r="J124" i="85"/>
  <c r="J155" i="85" s="1"/>
  <c r="D155" i="85"/>
  <c r="D174" i="85" s="1"/>
  <c r="C155" i="85"/>
  <c r="C174" i="85" s="1"/>
  <c r="J7" i="85"/>
  <c r="J15" i="85" s="1"/>
  <c r="C15" i="85"/>
  <c r="C155" i="83"/>
  <c r="C174" i="83" s="1"/>
  <c r="J155" i="83"/>
  <c r="D155" i="83"/>
  <c r="D174" i="83" s="1"/>
  <c r="J173" i="83"/>
  <c r="J7" i="83"/>
  <c r="J15" i="83" s="1"/>
  <c r="C15" i="83"/>
  <c r="J74" i="81"/>
  <c r="J93" i="81"/>
  <c r="J92" i="81" s="1"/>
  <c r="J20" i="81"/>
  <c r="H155" i="81"/>
  <c r="J91" i="81"/>
  <c r="J135" i="81"/>
  <c r="J142" i="81"/>
  <c r="J124" i="81" s="1"/>
  <c r="G92" i="81"/>
  <c r="G155" i="81" s="1"/>
  <c r="G174" i="81" s="1"/>
  <c r="H173" i="81"/>
  <c r="J168" i="81"/>
  <c r="J173" i="81" s="1"/>
  <c r="D22" i="81"/>
  <c r="J29" i="81"/>
  <c r="C67" i="81"/>
  <c r="J81" i="81"/>
  <c r="D124" i="81"/>
  <c r="D57" i="81"/>
  <c r="J57" i="81"/>
  <c r="J148" i="81"/>
  <c r="J22" i="81"/>
  <c r="J32" i="81"/>
  <c r="J67" i="81"/>
  <c r="D32" i="81"/>
  <c r="C22" i="81"/>
  <c r="C7" i="81" s="1"/>
  <c r="C32" i="81"/>
  <c r="D67" i="81"/>
  <c r="C92" i="81"/>
  <c r="J108" i="81"/>
  <c r="J99" i="81" s="1"/>
  <c r="C124" i="81"/>
  <c r="J19" i="81"/>
  <c r="F67" i="81"/>
  <c r="F155" i="81" s="1"/>
  <c r="F174" i="81" s="1"/>
  <c r="D86" i="78"/>
  <c r="J174" i="85" l="1"/>
  <c r="J174" i="83"/>
  <c r="H174" i="81"/>
  <c r="D155" i="81"/>
  <c r="D174" i="81" s="1"/>
  <c r="J7" i="81"/>
  <c r="J15" i="81" s="1"/>
  <c r="C15" i="81"/>
  <c r="C155" i="81"/>
  <c r="C174" i="81" s="1"/>
  <c r="J155" i="81"/>
  <c r="J174" i="81" s="1"/>
  <c r="C110" i="78"/>
  <c r="J110" i="78" s="1"/>
  <c r="C10" i="78"/>
  <c r="J10" i="78" s="1"/>
  <c r="D93" i="78"/>
  <c r="D142" i="78"/>
  <c r="D144" i="78"/>
  <c r="D116" i="78"/>
  <c r="D79" i="78"/>
  <c r="J79" i="78" s="1"/>
  <c r="J128" i="78"/>
  <c r="J126" i="78"/>
  <c r="D74" i="78"/>
  <c r="D58" i="78"/>
  <c r="D59" i="78"/>
  <c r="J59" i="78" s="1"/>
  <c r="D60" i="78"/>
  <c r="J60" i="78" s="1"/>
  <c r="D75" i="78"/>
  <c r="J75" i="78" s="1"/>
  <c r="D53" i="78"/>
  <c r="J53" i="78" s="1"/>
  <c r="D40" i="78"/>
  <c r="J40" i="78" s="1"/>
  <c r="D37" i="78"/>
  <c r="J37" i="78" s="1"/>
  <c r="D35" i="78"/>
  <c r="C94" i="78"/>
  <c r="J94" i="78" s="1"/>
  <c r="C93" i="78"/>
  <c r="J93" i="78" s="1"/>
  <c r="C45" i="78"/>
  <c r="J45" i="78" s="1"/>
  <c r="C80" i="78"/>
  <c r="J80" i="78" s="1"/>
  <c r="C138" i="78"/>
  <c r="J138" i="78" s="1"/>
  <c r="C144" i="78"/>
  <c r="F81" i="78"/>
  <c r="J81" i="78" s="1"/>
  <c r="F19" i="78"/>
  <c r="F91" i="78"/>
  <c r="F78" i="78"/>
  <c r="J78" i="78" s="1"/>
  <c r="F12" i="78"/>
  <c r="F15" i="78" s="1"/>
  <c r="I171" i="78"/>
  <c r="H171" i="78"/>
  <c r="G171" i="78"/>
  <c r="E171" i="78"/>
  <c r="D171" i="78"/>
  <c r="C171" i="78"/>
  <c r="J170" i="78"/>
  <c r="J169" i="78"/>
  <c r="J168" i="78"/>
  <c r="J167" i="78"/>
  <c r="J166" i="78"/>
  <c r="J165" i="78"/>
  <c r="J164" i="78"/>
  <c r="J163" i="78"/>
  <c r="J162" i="78"/>
  <c r="J161" i="78"/>
  <c r="J160" i="78"/>
  <c r="J159" i="78"/>
  <c r="J158" i="78"/>
  <c r="F157" i="78"/>
  <c r="J157" i="78" s="1"/>
  <c r="J156" i="78"/>
  <c r="I155" i="78"/>
  <c r="J154" i="78"/>
  <c r="J153" i="78"/>
  <c r="J152" i="78"/>
  <c r="D151" i="78"/>
  <c r="D148" i="78" s="1"/>
  <c r="J150" i="78"/>
  <c r="J149" i="78"/>
  <c r="G148" i="78"/>
  <c r="C148" i="78"/>
  <c r="J147" i="78"/>
  <c r="J146" i="78"/>
  <c r="J145" i="78"/>
  <c r="J143" i="78"/>
  <c r="C142" i="78"/>
  <c r="J141" i="78"/>
  <c r="C140" i="78"/>
  <c r="J140" i="78" s="1"/>
  <c r="J139" i="78"/>
  <c r="C137" i="78"/>
  <c r="J137" i="78" s="1"/>
  <c r="C136" i="78"/>
  <c r="J136" i="78" s="1"/>
  <c r="C135" i="78"/>
  <c r="J135" i="78" s="1"/>
  <c r="J134" i="78"/>
  <c r="J133" i="78"/>
  <c r="J132" i="78"/>
  <c r="J131" i="78"/>
  <c r="D130" i="78"/>
  <c r="J130" i="78" s="1"/>
  <c r="J129" i="78"/>
  <c r="J127" i="78"/>
  <c r="C125" i="78"/>
  <c r="J125" i="78" s="1"/>
  <c r="G124" i="78"/>
  <c r="F124" i="78"/>
  <c r="E124" i="78"/>
  <c r="C123" i="78"/>
  <c r="J123" i="78" s="1"/>
  <c r="J122" i="78"/>
  <c r="C121" i="78"/>
  <c r="J121" i="78" s="1"/>
  <c r="J120" i="78"/>
  <c r="C119" i="78"/>
  <c r="J119" i="78" s="1"/>
  <c r="J118" i="78"/>
  <c r="J117" i="78"/>
  <c r="C116" i="78"/>
  <c r="C115" i="78"/>
  <c r="J115" i="78" s="1"/>
  <c r="J114" i="78"/>
  <c r="J113" i="78"/>
  <c r="J112" i="78"/>
  <c r="J111" i="78"/>
  <c r="C109" i="78"/>
  <c r="J109" i="78" s="1"/>
  <c r="C108" i="78"/>
  <c r="J108" i="78" s="1"/>
  <c r="J107" i="78"/>
  <c r="J106" i="78"/>
  <c r="J105" i="78"/>
  <c r="J104" i="78"/>
  <c r="J103" i="78"/>
  <c r="C102" i="78"/>
  <c r="J102" i="78" s="1"/>
  <c r="J101" i="78"/>
  <c r="J100" i="78"/>
  <c r="H99" i="78"/>
  <c r="E99" i="78"/>
  <c r="J98" i="78"/>
  <c r="J97" i="78"/>
  <c r="G96" i="78"/>
  <c r="C96" i="78"/>
  <c r="J95" i="78"/>
  <c r="H92" i="78"/>
  <c r="G92" i="78"/>
  <c r="E92" i="78"/>
  <c r="D92" i="78"/>
  <c r="D91" i="78"/>
  <c r="J90" i="78"/>
  <c r="J89" i="78"/>
  <c r="J88" i="78"/>
  <c r="D87" i="78"/>
  <c r="J87" i="78" s="1"/>
  <c r="J86" i="78"/>
  <c r="J85" i="78"/>
  <c r="J84" i="78"/>
  <c r="J83" i="78"/>
  <c r="J82" i="78"/>
  <c r="J77" i="78"/>
  <c r="D76" i="78"/>
  <c r="J76" i="78" s="1"/>
  <c r="C74" i="78"/>
  <c r="D73" i="78"/>
  <c r="J73" i="78" s="1"/>
  <c r="J72" i="78"/>
  <c r="C72" i="78"/>
  <c r="J71" i="78"/>
  <c r="J70" i="78"/>
  <c r="J69" i="78"/>
  <c r="J68" i="78"/>
  <c r="H67" i="78"/>
  <c r="E67" i="78"/>
  <c r="J66" i="78"/>
  <c r="D65" i="78"/>
  <c r="J64" i="78"/>
  <c r="J63" i="78"/>
  <c r="J62" i="78"/>
  <c r="J61" i="78"/>
  <c r="J58" i="78"/>
  <c r="C57" i="78"/>
  <c r="J56" i="78"/>
  <c r="J55" i="78"/>
  <c r="J54" i="78"/>
  <c r="J52" i="78"/>
  <c r="J51" i="78"/>
  <c r="C51" i="78"/>
  <c r="C50" i="78"/>
  <c r="J50" i="78" s="1"/>
  <c r="J49" i="78"/>
  <c r="C49" i="78"/>
  <c r="C48" i="78"/>
  <c r="J48" i="78" s="1"/>
  <c r="J47" i="78"/>
  <c r="J46" i="78"/>
  <c r="J44" i="78"/>
  <c r="J43" i="78"/>
  <c r="J42" i="78"/>
  <c r="J41" i="78"/>
  <c r="J39" i="78"/>
  <c r="J38" i="78"/>
  <c r="J36" i="78"/>
  <c r="J35" i="78"/>
  <c r="J34" i="78"/>
  <c r="D33" i="78"/>
  <c r="J33" i="78" s="1"/>
  <c r="G32" i="78"/>
  <c r="J31" i="78"/>
  <c r="J30" i="78"/>
  <c r="D29" i="78"/>
  <c r="C29" i="78"/>
  <c r="C28" i="78"/>
  <c r="J28" i="78" s="1"/>
  <c r="J27" i="78"/>
  <c r="C26" i="78"/>
  <c r="J26" i="78" s="1"/>
  <c r="D25" i="78"/>
  <c r="C25" i="78"/>
  <c r="C22" i="78" s="1"/>
  <c r="C7" i="78" s="1"/>
  <c r="J24" i="78"/>
  <c r="J23" i="78"/>
  <c r="H22" i="78"/>
  <c r="D22" i="78"/>
  <c r="J21" i="78"/>
  <c r="G20" i="78"/>
  <c r="C20" i="78"/>
  <c r="C19" i="78"/>
  <c r="I15" i="78"/>
  <c r="H15" i="78"/>
  <c r="G15" i="78"/>
  <c r="E15" i="78"/>
  <c r="D15" i="78"/>
  <c r="J14" i="78"/>
  <c r="J13" i="78"/>
  <c r="J11" i="78"/>
  <c r="J9" i="78"/>
  <c r="C8" i="78"/>
  <c r="J8" i="78" s="1"/>
  <c r="D147" i="75"/>
  <c r="D25" i="75"/>
  <c r="D19" i="75"/>
  <c r="F12" i="75"/>
  <c r="F19" i="75"/>
  <c r="E67" i="75"/>
  <c r="F67" i="75"/>
  <c r="F155" i="75" s="1"/>
  <c r="F124" i="75"/>
  <c r="C27" i="75"/>
  <c r="C28" i="75"/>
  <c r="C142" i="75"/>
  <c r="C140" i="75"/>
  <c r="C74" i="75"/>
  <c r="C116" i="75"/>
  <c r="C109" i="75"/>
  <c r="C108" i="75"/>
  <c r="C96" i="75"/>
  <c r="C102" i="75"/>
  <c r="C32" i="78" l="1"/>
  <c r="H155" i="78"/>
  <c r="H172" i="78" s="1"/>
  <c r="J74" i="78"/>
  <c r="J116" i="78"/>
  <c r="J29" i="78"/>
  <c r="J20" i="78"/>
  <c r="E155" i="78"/>
  <c r="E172" i="78" s="1"/>
  <c r="I172" i="78"/>
  <c r="J25" i="78"/>
  <c r="J22" i="78" s="1"/>
  <c r="F171" i="78"/>
  <c r="G155" i="78"/>
  <c r="G172" i="78" s="1"/>
  <c r="J91" i="78"/>
  <c r="J67" i="78" s="1"/>
  <c r="J171" i="78"/>
  <c r="D124" i="78"/>
  <c r="J142" i="78"/>
  <c r="J144" i="78"/>
  <c r="D99" i="78"/>
  <c r="D57" i="78"/>
  <c r="D67" i="78"/>
  <c r="C92" i="78"/>
  <c r="J32" i="78"/>
  <c r="C67" i="78"/>
  <c r="J19" i="78"/>
  <c r="F67" i="78"/>
  <c r="F155" i="78" s="1"/>
  <c r="C15" i="78"/>
  <c r="J7" i="78"/>
  <c r="J99" i="78"/>
  <c r="J96" i="78"/>
  <c r="J92" i="78" s="1"/>
  <c r="J12" i="78"/>
  <c r="D32" i="78"/>
  <c r="J65" i="78"/>
  <c r="J57" i="78" s="1"/>
  <c r="C99" i="78"/>
  <c r="J151" i="78"/>
  <c r="J148" i="78" s="1"/>
  <c r="C124" i="78"/>
  <c r="I171" i="75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F157" i="75"/>
  <c r="F171" i="75" s="1"/>
  <c r="F172" i="75" s="1"/>
  <c r="J156" i="75"/>
  <c r="I155" i="75"/>
  <c r="J154" i="75"/>
  <c r="J153" i="75"/>
  <c r="D153" i="75"/>
  <c r="J152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/>
  <c r="C115" i="75"/>
  <c r="J115" i="75" s="1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D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C51" i="75"/>
  <c r="J51" i="75" s="1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J33" i="75"/>
  <c r="D33" i="75"/>
  <c r="G32" i="75"/>
  <c r="J31" i="75"/>
  <c r="J30" i="75"/>
  <c r="D29" i="75"/>
  <c r="C29" i="75"/>
  <c r="J28" i="75"/>
  <c r="J27" i="75"/>
  <c r="C26" i="75"/>
  <c r="J26" i="75" s="1"/>
  <c r="C25" i="75"/>
  <c r="J25" i="75" s="1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J151" i="75" l="1"/>
  <c r="J157" i="75"/>
  <c r="I172" i="75"/>
  <c r="F172" i="78"/>
  <c r="J124" i="78"/>
  <c r="J155" i="78" s="1"/>
  <c r="J172" i="78" s="1"/>
  <c r="D155" i="78"/>
  <c r="D172" i="78" s="1"/>
  <c r="C155" i="78"/>
  <c r="C172" i="78" s="1"/>
  <c r="J15" i="78"/>
  <c r="D32" i="75"/>
  <c r="C22" i="75"/>
  <c r="C7" i="75" s="1"/>
  <c r="J7" i="75" s="1"/>
  <c r="J15" i="75" s="1"/>
  <c r="D124" i="75"/>
  <c r="J29" i="75"/>
  <c r="J65" i="75"/>
  <c r="J57" i="75" s="1"/>
  <c r="J72" i="75"/>
  <c r="J67" i="75" s="1"/>
  <c r="J92" i="75"/>
  <c r="J148" i="75"/>
  <c r="E155" i="75"/>
  <c r="E172" i="75" s="1"/>
  <c r="C99" i="75"/>
  <c r="H155" i="75"/>
  <c r="H172" i="75" s="1"/>
  <c r="C124" i="75"/>
  <c r="J32" i="75"/>
  <c r="J20" i="75"/>
  <c r="J171" i="75"/>
  <c r="J22" i="75"/>
  <c r="J124" i="75"/>
  <c r="J99" i="75"/>
  <c r="C32" i="75"/>
  <c r="D67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C140" i="73"/>
  <c r="J140" i="73" s="1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D65" i="73"/>
  <c r="D57" i="73" s="1"/>
  <c r="J64" i="73"/>
  <c r="J63" i="73"/>
  <c r="J62" i="73"/>
  <c r="J61" i="73"/>
  <c r="J60" i="73"/>
  <c r="J59" i="73"/>
  <c r="J58" i="73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D33" i="73"/>
  <c r="J33" i="73" s="1"/>
  <c r="G32" i="73"/>
  <c r="J31" i="73"/>
  <c r="J30" i="73"/>
  <c r="D29" i="73"/>
  <c r="C29" i="73"/>
  <c r="C28" i="73"/>
  <c r="J28" i="73" s="1"/>
  <c r="C27" i="73"/>
  <c r="J27" i="73" s="1"/>
  <c r="C26" i="73"/>
  <c r="J26" i="73" s="1"/>
  <c r="C25" i="73"/>
  <c r="J24" i="73"/>
  <c r="J23" i="73"/>
  <c r="H22" i="73"/>
  <c r="D22" i="73"/>
  <c r="J21" i="73"/>
  <c r="G20" i="73"/>
  <c r="C20" i="73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C8" i="73"/>
  <c r="J8" i="73" s="1"/>
  <c r="C128" i="71"/>
  <c r="D91" i="71"/>
  <c r="C155" i="75" l="1"/>
  <c r="C172" i="75" s="1"/>
  <c r="J65" i="73"/>
  <c r="J57" i="73" s="1"/>
  <c r="J20" i="73"/>
  <c r="C15" i="75"/>
  <c r="D155" i="75"/>
  <c r="D172" i="75" s="1"/>
  <c r="C22" i="73"/>
  <c r="C7" i="73" s="1"/>
  <c r="G155" i="75"/>
  <c r="G172" i="75" s="1"/>
  <c r="J155" i="75"/>
  <c r="J172" i="75" s="1"/>
  <c r="J29" i="73"/>
  <c r="C124" i="73"/>
  <c r="C32" i="73"/>
  <c r="G155" i="73"/>
  <c r="G172" i="73" s="1"/>
  <c r="J25" i="73"/>
  <c r="J22" i="73" s="1"/>
  <c r="J48" i="73"/>
  <c r="H155" i="73"/>
  <c r="H172" i="73" s="1"/>
  <c r="J67" i="73"/>
  <c r="E155" i="73"/>
  <c r="E172" i="73" s="1"/>
  <c r="I172" i="73"/>
  <c r="D32" i="73"/>
  <c r="C67" i="73"/>
  <c r="J92" i="73"/>
  <c r="J35" i="73"/>
  <c r="J99" i="73"/>
  <c r="J124" i="73"/>
  <c r="J148" i="73"/>
  <c r="C15" i="73"/>
  <c r="J7" i="73"/>
  <c r="J15" i="73" s="1"/>
  <c r="D67" i="73"/>
  <c r="C99" i="73"/>
  <c r="J170" i="73"/>
  <c r="J171" i="73" s="1"/>
  <c r="E155" i="71"/>
  <c r="E172" i="71" s="1"/>
  <c r="E99" i="7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D151" i="71"/>
  <c r="I151" i="71" s="1"/>
  <c r="I150" i="71"/>
  <c r="I149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D148" i="71" l="1"/>
  <c r="F173" i="69"/>
  <c r="H172" i="7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I57" i="71"/>
  <c r="I171" i="71"/>
  <c r="I67" i="71"/>
  <c r="I29" i="71"/>
  <c r="I22" i="71"/>
  <c r="I92" i="71"/>
  <c r="C32" i="71"/>
  <c r="D57" i="71"/>
  <c r="C99" i="71"/>
  <c r="I19" i="71"/>
  <c r="D29" i="71"/>
  <c r="C127" i="69"/>
  <c r="F172" i="71" l="1"/>
  <c r="C15" i="7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l="1"/>
  <c r="G13" i="69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G33" i="69" s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E16" i="69"/>
  <c r="D33" i="69"/>
  <c r="G69" i="69"/>
  <c r="G172" i="69"/>
  <c r="G9" i="69"/>
  <c r="D172" i="69"/>
  <c r="C156" i="69" l="1"/>
  <c r="C173" i="69" s="1"/>
  <c r="G7" i="69"/>
  <c r="G16" i="69" s="1"/>
  <c r="G68" i="69"/>
  <c r="G156" i="69" s="1"/>
  <c r="G173" i="69" s="1"/>
  <c r="D156" i="69"/>
  <c r="D173" i="69" s="1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4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5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6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7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<sst xmlns="http://schemas.openxmlformats.org/spreadsheetml/2006/main" count="4103" uniqueCount="227">
  <si>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</si>
  <si>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</si>
  <si>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</si>
  <si>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</si>
  <si>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</si>
  <si>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</si>
  <si>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</si>
  <si>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</si>
  <si>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</si>
  <si>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</si>
  <si>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</si>
  <si>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</si>
  <si>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</si>
  <si>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</si>
  <si>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</si>
  <si>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</si>
  <si>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</si>
  <si>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</si>
  <si>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</si>
  <si>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</si>
  <si>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</si>
  <si>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</si>
  <si>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</si>
  <si>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</si>
  <si>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</si>
  <si>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</si>
  <si>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</si>
  <si>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</si>
  <si>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</si>
  <si>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</si>
  <si>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</si>
  <si>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</si>
  <si>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</si>
  <si>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</si>
  <si>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</si>
  <si>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</si>
  <si>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</si>
  <si>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</si>
  <si>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</si>
  <si>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</si>
  <si>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</si>
  <si>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</si>
  <si>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</si>
  <si>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</si>
  <si>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</si>
  <si>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</si>
  <si>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</si>
  <si>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</si>
  <si>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</si>
  <si>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</si>
  <si>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</si>
  <si>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</si>
  <si>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</si>
  <si>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</si>
  <si>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</si>
  <si>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</si>
  <si>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</si>
  <si>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</si>
  <si>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</si>
  <si>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</si>
  <si>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</si>
  <si>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</si>
  <si>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</si>
  <si>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</si>
  <si>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</si>
  <si>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</si>
  <si>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</si>
  <si>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</si>
  <si>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</si>
  <si>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</si>
  <si>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</si>
  <si>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</si>
  <si>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</si>
  <si>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</si>
  <si>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</si>
  <si>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</si>
  <si>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</si>
  <si>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</si>
  <si>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</si>
  <si>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</si>
  <si>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</si>
  <si>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</si>
  <si>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</si>
  <si>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</si>
  <si>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</si>
  <si>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</si>
  <si>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</si>
  <si>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</si>
  <si>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</si>
  <si>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</si>
  <si>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</si>
  <si>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</si>
  <si>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</si>
  <si>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</si>
  <si>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</si>
  <si>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</si>
  <si>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</si>
  <si>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</si>
  <si>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</si>
  <si>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</si>
  <si>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</si>
  <si>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</si>
  <si>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</si>
  <si>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</si>
  <si>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</si>
  <si>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</si>
  <si>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</si>
  <si>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</si>
  <si>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</si>
  <si>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</si>
  <si>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</si>
  <si>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</si>
  <si>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</si>
  <si>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</si>
  <si>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</si>
  <si>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</si>
  <si>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</si>
  <si>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</si>
  <si>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</si>
  <si>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</si>
  <si>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</si>
  <si>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</si>
  <si>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</si>
  <si>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</si>
  <si>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</si>
  <si>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</si>
  <si>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</si>
  <si>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</si>
  <si>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</si>
  <si>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</si>
  <si>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</si>
  <si>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</si>
  <si>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</si>
  <si>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</si>
  <si>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</si>
  <si>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</si>
  <si>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</si>
  <si>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</si>
  <si>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</si>
  <si>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</si>
  <si>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</si>
  <si>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</si>
  <si>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</si>
  <si>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</si>
  <si>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</si>
  <si>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</si>
  <si>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</si>
  <si>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</si>
  <si>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</si>
  <si>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</si>
  <si>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</si>
  <si>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</si>
  <si>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</si>
  <si>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</si>
  <si>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</si>
  <si>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</si>
  <si>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</si>
  <si>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</si>
  <si>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</si>
  <si>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</si>
  <si>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</si>
  <si>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</si>
  <si>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</si>
  <si>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</si>
  <si>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</si>
  <si>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</si>
  <si>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</si>
  <si>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</si>
  <si>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</si>
  <si>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</si>
  <si>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</si>
  <si>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</si>
  <si>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</si>
  <si>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</si>
  <si>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</si>
  <si>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</si>
  <si>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</si>
  <si>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</si>
  <si>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</si>
  <si>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</si>
  <si>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</si>
  <si>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</si>
  <si>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</si>
  <si>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</si>
  <si>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</si>
  <si>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</si>
  <si>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</si>
  <si>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</si>
  <si>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</si>
  <si>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</si>
  <si>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</si>
  <si>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</si>
  <si>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</si>
  <si>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</si>
  <si>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</si>
  <si>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</si>
  <si>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</si>
  <si>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</si>
  <si>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</si>
  <si>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</si>
  <si>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</si>
  <si>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</si>
  <si>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</si>
  <si>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</si>
  <si>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</si>
  <si>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</si>
  <si>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</si>
  <si>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</si>
  <si>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</si>
  <si>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</si>
  <si>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</si>
  <si>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</si>
  <si>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</si>
  <si>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</si>
  <si>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</si>
  <si>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</si>
  <si>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</si>
  <si>
    <t>ЧЕТВРТА ИЗМЕНА ФИНАНСИЈСКОГ ПЛАНА ЗА 2023. ГОДИНУ</t>
  </si>
  <si>
    <t xml:space="preserve">Образложење: Уговором о преносу средстава за реализацију мере "On-line школа родитељства"за 2023. години закљученог са Градском управом за здравство Града Новог Сада у четвртој измени Финансијског плана Дома здравља "Нови Сад" Нови Сад  за 2023. годину увећава се извор 07 за реализацију програмских задатака у износу од 200.000,00 динара, као и одговарајући конто трошкова. На основу закључених уговора о реализацији пројеката из области пронаталитетне популационе политике, превенције дроге и ХИВ-а одобрених од стране Градске управе за здравство Града Новог Сада, увећани су конто 733+791 Приход од пројекатa за 4.764.085,00 динара, као и конта расхода према плану пројеката за 2023. годину, и то: 411+412 Бруто плате радника у износу од 2.826.485,00 динара, 423 419 Остале услуге штампања у износу од 182.050,00 динара, 423 449 Остале медијске услуге у износу од 25.000,00 динара и  423 911 Остале опште услуге у износу од 1.712.550,00 динара. Извршене су корекције средства у складу са стварним потребама у оквиру извора 01 и 04. На основу одобрења компаније НИС, у извору средстава 15, средства у износу од 40.000,00 динара се прераспоређују са конта 423 449 Остале медијске услуге на конто 512 511 Медицинска опрема за плаћање гинеколошке столице у целости. </t>
  </si>
  <si>
    <t>ПЕТА ИЗМЕНА ФИНАНСИЈСКОГ ПЛАНА ЗА 2023. ГОДИНУ</t>
  </si>
  <si>
    <t>512 212 Уградна опрема</t>
  </si>
  <si>
    <t>515 111 Компјутерки софтвер</t>
  </si>
  <si>
    <t xml:space="preserve">Образложење: У Петој измени Финансијског плана Дома здравља "Нови Сад" Нови Сад у извору 01 повећан је приход по основу наплате штета од осигурања, као и припадајући расходи. Такође, извршене су корекције средства у складу са стварним потребама у оквиру извора 01,04,07 и 13. </t>
  </si>
  <si>
    <t>ШЕСТА ИЗМЕНА ФИНАНСИЈСКОГ ПЛАНА ЗА 2023. ГОДИНУ</t>
  </si>
  <si>
    <t xml:space="preserve">Образложење: На основу Решења о изменама програма спровођења мера којима се стварају услови за бољу доступност и приступачност у коришћењу здрвствене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број 51-59/2023-11 од 27.10.2023. године у Шесетој измени Финансијског плана Дома здравља "Нови Сад" Нови Сад у извору 07 дошло је до прерасподеле опредењених средстава по наменама, с обзиром да су постигнуте уштеде при спровођењу јавних набавки, те је конто 512511 Медицинска опрема увећан за комплетну уштету, док су опредељена средства остала иста. Такође, извршене су корекције средства у складу са стварним потребама у оквиру извора 01 и 04. </t>
  </si>
  <si>
    <t>СЕДМА ИЗМЕНА ФИНАНСИЈСКОГ ПЛАНА ЗА 2023. ГОДИНУ</t>
  </si>
  <si>
    <t xml:space="preserve">Образложење: На основу Анекса број II  Уговора о пружању и финансирању здравствене заштите из обавезног здравственог осигурања за 2023. годину од 24.11.2023. године у седмој измени Финансијског плана за 2023. годину увећан је конто 781 100 Приход од матичног завода за 54.098.000,00 динара,  као и одговарајућа конта расхода и то за намену лекови 4.118.000,00 динара, санитетски и медицински потрошни материјал 18.482.000,00 динара, енергенти 14.085.000,00 динара и материјални и остали трошкови трошкови 17.413.000,00 динара. На основу наплате штете од осигуравајуће куће увећан конто прихода 741 у износу 347.500,00 динара, као и одговарајући конто расхода. Такође, извршене су корекције средства у складу са стварним потребама у оквиру извора 01 и 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</si>
</sst>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19" fillId="2" borderId="6" xfId="3" applyNumberFormat="1" applyFont="1" applyFill="1" applyBorder="1"/>
    <xf numFmtId="3" fontId="19" fillId="0" borderId="32" xfId="3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wrapText="1"/>
    </xf>
    <xf numFmtId="3" fontId="6" fillId="0" borderId="23" xfId="3" applyNumberFormat="1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3" fontId="6" fillId="0" borderId="27" xfId="3" applyNumberFormat="1" applyFont="1" applyFill="1" applyBorder="1" applyAlignment="1">
      <alignment horizontal="right"/>
    </xf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2" borderId="5" xfId="3" applyNumberFormat="1" applyFont="1" applyFill="1" applyBorder="1"/>
    <xf numFmtId="3" fontId="19" fillId="0" borderId="6" xfId="3" applyNumberFormat="1" applyFont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32" t="s">
        <v>0</v>
      </c>
      <c r="C2" s="132"/>
      <c r="D2" s="132"/>
      <c r="E2" s="132"/>
      <c r="F2" s="132"/>
      <c r="G2" s="132"/>
    </row>
    <row r="3" spans="2:11" x14ac:dyDescent="0.25">
      <c r="B3" s="133" t="s">
        <v>183</v>
      </c>
      <c r="C3" s="133"/>
      <c r="D3" s="133"/>
      <c r="E3" s="133"/>
      <c r="F3" s="133"/>
      <c r="G3" s="133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82.5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82.5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34" t="s">
        <v>187</v>
      </c>
      <c r="C174" s="134"/>
      <c r="D174" s="134"/>
      <c r="E174" s="134"/>
      <c r="F174" s="134"/>
      <c r="G174" s="134"/>
    </row>
    <row r="175" spans="1:11" ht="15" customHeight="1" x14ac:dyDescent="0.25">
      <c r="D175" s="135" t="s">
        <v>174</v>
      </c>
      <c r="E175" s="135"/>
      <c r="F175" s="135"/>
      <c r="G175" s="135"/>
    </row>
    <row r="176" spans="1:11" ht="1.5" hidden="1" customHeight="1" x14ac:dyDescent="0.25">
      <c r="D176" s="135" t="s">
        <v>175</v>
      </c>
      <c r="E176" s="135"/>
      <c r="F176" s="135"/>
      <c r="G176" s="135"/>
    </row>
    <row r="177" spans="3:7" hidden="1" x14ac:dyDescent="0.25">
      <c r="C177" s="55"/>
      <c r="D177" s="135"/>
      <c r="E177" s="135"/>
      <c r="F177" s="135"/>
      <c r="G177" s="135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45" zoomScale="120" zoomScaleNormal="120" workbookViewId="0">
      <selection activeCell="G6" sqref="G6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217</v>
      </c>
      <c r="B3" s="137"/>
      <c r="C3" s="137"/>
    </row>
    <row r="4" spans="1:3" ht="15.75" thickBot="1" x14ac:dyDescent="0.3">
      <c r="A4" s="58"/>
      <c r="B4" s="5" t="s">
        <v>1</v>
      </c>
      <c r="C4" s="120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10250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3185930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104855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300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12767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34920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9550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216407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3085316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25748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100614</v>
      </c>
      <c r="C171" s="60"/>
    </row>
    <row r="172" spans="1:3" ht="16.5" thickBot="1" x14ac:dyDescent="0.3">
      <c r="A172" s="34" t="s">
        <v>145</v>
      </c>
      <c r="B172" s="35">
        <v>3185930</v>
      </c>
      <c r="C172" s="61"/>
    </row>
    <row r="173" spans="1:3" x14ac:dyDescent="0.25">
      <c r="B173" s="135" t="s">
        <v>174</v>
      </c>
      <c r="C173" s="135"/>
    </row>
    <row r="174" spans="1:3" x14ac:dyDescent="0.25">
      <c r="B174" s="135" t="s">
        <v>176</v>
      </c>
      <c r="C174" s="135"/>
    </row>
    <row r="175" spans="1:3" x14ac:dyDescent="0.25">
      <c r="B175" s="135"/>
      <c r="C175" s="135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" zoomScale="120" zoomScaleNormal="120" workbookViewId="0">
      <selection activeCell="J5" sqref="J5:J174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2:14" x14ac:dyDescent="0.25">
      <c r="B3" s="133" t="s">
        <v>219</v>
      </c>
      <c r="C3" s="133"/>
      <c r="D3" s="133"/>
      <c r="E3" s="133"/>
      <c r="F3" s="133"/>
      <c r="G3" s="133"/>
      <c r="H3" s="133"/>
      <c r="I3" s="133"/>
      <c r="J3" s="133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3500+1550+2200</f>
        <v>7250</v>
      </c>
      <c r="D10" s="9">
        <v>5200</v>
      </c>
      <c r="E10" s="63"/>
      <c r="F10" s="63"/>
      <c r="G10" s="107"/>
      <c r="H10" s="63"/>
      <c r="I10" s="63"/>
      <c r="J10" s="2">
        <f t="shared" si="0"/>
        <v>12450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3188130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</f>
        <v>1700</v>
      </c>
      <c r="E42" s="71"/>
      <c r="F42" s="71"/>
      <c r="G42" s="71"/>
      <c r="H42" s="9"/>
      <c r="I42" s="9"/>
      <c r="J42" s="9">
        <f t="shared" si="6"/>
        <v>8200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12966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</f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500+150+200</f>
        <v>850</v>
      </c>
      <c r="D96" s="9">
        <v>2100</v>
      </c>
      <c r="E96" s="63"/>
      <c r="F96" s="63"/>
      <c r="G96" s="107">
        <f>1101-54-1</f>
        <v>1046</v>
      </c>
      <c r="H96" s="63"/>
      <c r="I96" s="63"/>
      <c r="J96" s="9">
        <f t="shared" si="13"/>
        <v>3996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I99" si="14">SUM(D100:D123)</f>
        <v>4170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ref="J99" si="15">SUM(J100:J123)</f>
        <v>37051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6">SUM(C101:H101)</f>
        <v>200</v>
      </c>
    </row>
    <row r="102" spans="2:10" x14ac:dyDescent="0.25">
      <c r="B102" s="8" t="s">
        <v>146</v>
      </c>
      <c r="C102" s="110">
        <f>1200+100+60</f>
        <v>1360</v>
      </c>
      <c r="D102" s="9"/>
      <c r="E102" s="9"/>
      <c r="F102" s="9"/>
      <c r="G102" s="9"/>
      <c r="H102" s="9"/>
      <c r="I102" s="9"/>
      <c r="J102" s="9">
        <f t="shared" si="16"/>
        <v>1360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6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6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6"/>
        <v>400</v>
      </c>
    </row>
    <row r="106" spans="2:10" x14ac:dyDescent="0.25">
      <c r="B106" s="8" t="s">
        <v>93</v>
      </c>
      <c r="C106" s="110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6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6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6"/>
        <v>3100</v>
      </c>
    </row>
    <row r="109" spans="2:10" x14ac:dyDescent="0.25">
      <c r="B109" s="8" t="s">
        <v>95</v>
      </c>
      <c r="C109" s="110">
        <f>1200-600+600-800+100</f>
        <v>500</v>
      </c>
      <c r="D109" s="9"/>
      <c r="E109" s="9"/>
      <c r="F109" s="9"/>
      <c r="G109" s="9"/>
      <c r="H109" s="9"/>
      <c r="I109" s="9"/>
      <c r="J109" s="9">
        <f t="shared" si="16"/>
        <v>500</v>
      </c>
    </row>
    <row r="110" spans="2:10" x14ac:dyDescent="0.25">
      <c r="B110" s="8" t="s">
        <v>96</v>
      </c>
      <c r="C110" s="112">
        <f>8000+1550+1800</f>
        <v>11350</v>
      </c>
      <c r="D110" s="9"/>
      <c r="E110" s="9"/>
      <c r="F110" s="9"/>
      <c r="G110" s="9"/>
      <c r="H110" s="9"/>
      <c r="I110" s="9"/>
      <c r="J110" s="9">
        <f t="shared" si="16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6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6"/>
        <v>0</v>
      </c>
    </row>
    <row r="113" spans="2:14" x14ac:dyDescent="0.25">
      <c r="B113" s="8" t="s">
        <v>98</v>
      </c>
      <c r="C113" s="110">
        <f>1200+130</f>
        <v>1330</v>
      </c>
      <c r="D113" s="9"/>
      <c r="E113" s="9"/>
      <c r="F113" s="9"/>
      <c r="G113" s="9"/>
      <c r="H113" s="9"/>
      <c r="I113" s="9"/>
      <c r="J113" s="9">
        <f t="shared" si="16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6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6"/>
        <v>0</v>
      </c>
    </row>
    <row r="116" spans="2:14" x14ac:dyDescent="0.25">
      <c r="B116" s="8" t="s">
        <v>101</v>
      </c>
      <c r="C116" s="103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6"/>
        <v>1911</v>
      </c>
    </row>
    <row r="117" spans="2:14" x14ac:dyDescent="0.25">
      <c r="B117" s="8" t="s">
        <v>102</v>
      </c>
      <c r="C117" s="110">
        <f>100-80</f>
        <v>20</v>
      </c>
      <c r="D117" s="9"/>
      <c r="E117" s="9"/>
      <c r="F117" s="9"/>
      <c r="G117" s="9"/>
      <c r="H117" s="9"/>
      <c r="I117" s="9"/>
      <c r="J117" s="9">
        <f t="shared" si="16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6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103">
        <v>1</v>
      </c>
      <c r="H119" s="9"/>
      <c r="I119" s="9"/>
      <c r="J119" s="9">
        <f t="shared" si="16"/>
        <v>3901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6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6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6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6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7">SUM(D125:D145)</f>
        <v>5850</v>
      </c>
      <c r="E124" s="45">
        <f t="shared" si="17"/>
        <v>0</v>
      </c>
      <c r="F124" s="45">
        <f t="shared" si="17"/>
        <v>489</v>
      </c>
      <c r="G124" s="45">
        <f t="shared" si="17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106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8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8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8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8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8"/>
        <v>200</v>
      </c>
    </row>
    <row r="131" spans="2:12" x14ac:dyDescent="0.25">
      <c r="B131" s="8" t="s">
        <v>115</v>
      </c>
      <c r="C131" s="9"/>
      <c r="D131" s="103">
        <f>650+50</f>
        <v>700</v>
      </c>
      <c r="E131" s="9"/>
      <c r="F131" s="9"/>
      <c r="G131" s="9"/>
      <c r="H131" s="9"/>
      <c r="I131" s="9"/>
      <c r="J131" s="9">
        <f t="shared" si="18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8"/>
        <v>12787</v>
      </c>
    </row>
    <row r="133" spans="2:12" x14ac:dyDescent="0.25">
      <c r="B133" s="8" t="s">
        <v>160</v>
      </c>
      <c r="C133" s="103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8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8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8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8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8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8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8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8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8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8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8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8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9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103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103">
        <f>200-180</f>
        <v>20</v>
      </c>
      <c r="D151" s="103">
        <f>300+100-100</f>
        <v>300</v>
      </c>
      <c r="E151" s="9"/>
      <c r="F151" s="9"/>
      <c r="G151" s="9"/>
      <c r="H151" s="9"/>
      <c r="I151" s="9"/>
      <c r="J151" s="9">
        <f t="shared" ref="J151:J152" si="20">SUM(C151:D151)</f>
        <v>320</v>
      </c>
    </row>
    <row r="152" spans="2:10" ht="15.75" thickBot="1" x14ac:dyDescent="0.3">
      <c r="B152" s="18" t="s">
        <v>131</v>
      </c>
      <c r="C152" s="1"/>
      <c r="D152" s="105">
        <f>300+300</f>
        <v>600</v>
      </c>
      <c r="E152" s="1"/>
      <c r="F152" s="1"/>
      <c r="G152" s="1"/>
      <c r="H152" s="1"/>
      <c r="I152" s="1"/>
      <c r="J152" s="9">
        <f t="shared" si="20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68500</v>
      </c>
      <c r="E155" s="30">
        <f t="shared" ref="E155:I155" si="21">SUM(E19,E20,E21,E29,E32,E57,E67,E92,E99,E124,E146,E147,E148,E153,E154,E22)</f>
        <v>2370</v>
      </c>
      <c r="F155" s="30">
        <f t="shared" si="21"/>
        <v>13337</v>
      </c>
      <c r="G155" s="30">
        <f t="shared" si="21"/>
        <v>5527</v>
      </c>
      <c r="H155" s="30">
        <f t="shared" si="21"/>
        <v>0</v>
      </c>
      <c r="I155" s="30">
        <f t="shared" si="21"/>
        <v>0</v>
      </c>
      <c r="J155" s="30">
        <f>SUM(J19,J20,J21,J22,J29,J32,J57,J67,J92,J99,J124,J146,J147,J148,J153,J154)</f>
        <v>3087516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61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>SUM(C162:I162)</f>
        <v>28000</v>
      </c>
    </row>
    <row r="163" spans="1:14" x14ac:dyDescent="0.25">
      <c r="B163" s="21" t="s">
        <v>220</v>
      </c>
      <c r="C163" s="20"/>
      <c r="D163" s="9"/>
      <c r="E163" s="63"/>
      <c r="F163" s="63"/>
      <c r="G163" s="107">
        <f>600+600</f>
        <v>1200</v>
      </c>
      <c r="H163" s="75"/>
      <c r="I163" s="75"/>
      <c r="J163" s="2">
        <f t="shared" ref="J163:J172" si="23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f>19000-12588</f>
        <v>6412</v>
      </c>
      <c r="G164" s="63">
        <v>100</v>
      </c>
      <c r="H164" s="75"/>
      <c r="I164" s="75"/>
      <c r="J164" s="2">
        <f t="shared" si="23"/>
        <v>6512</v>
      </c>
    </row>
    <row r="165" spans="1:14" x14ac:dyDescent="0.25">
      <c r="B165" s="21" t="s">
        <v>139</v>
      </c>
      <c r="C165" s="20"/>
      <c r="D165" s="9"/>
      <c r="E165" s="63"/>
      <c r="F165" s="63"/>
      <c r="G165" s="107">
        <f>1200-600</f>
        <v>600</v>
      </c>
      <c r="H165" s="75"/>
      <c r="I165" s="75"/>
      <c r="J165" s="2">
        <f t="shared" si="23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3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107">
        <f>1200-600</f>
        <v>600</v>
      </c>
      <c r="H167" s="75"/>
      <c r="I167" s="75"/>
      <c r="J167" s="2">
        <f t="shared" si="23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10000</v>
      </c>
      <c r="G168" s="63">
        <v>500</v>
      </c>
      <c r="H168" s="75">
        <f>14708+40</f>
        <v>14748</v>
      </c>
      <c r="I168" s="75"/>
      <c r="J168" s="2">
        <f t="shared" si="23"/>
        <v>25748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3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3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3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118">
        <v>12588</v>
      </c>
      <c r="G172" s="37"/>
      <c r="H172" s="127"/>
      <c r="I172" s="127"/>
      <c r="J172" s="2">
        <f t="shared" si="23"/>
        <v>12588</v>
      </c>
    </row>
    <row r="173" spans="1:14" ht="13.5" customHeight="1" thickBot="1" x14ac:dyDescent="0.3">
      <c r="B173" s="29" t="s">
        <v>144</v>
      </c>
      <c r="C173" s="30">
        <f t="shared" ref="C173:E173" si="24">SUM(C156:C172)</f>
        <v>0</v>
      </c>
      <c r="D173" s="30">
        <f t="shared" si="24"/>
        <v>850</v>
      </c>
      <c r="E173" s="30">
        <f t="shared" si="24"/>
        <v>0</v>
      </c>
      <c r="F173" s="30">
        <f>SUM(F156:F172)</f>
        <v>78500</v>
      </c>
      <c r="G173" s="30">
        <f t="shared" ref="G173:J173" si="25">SUM(G156:G172)</f>
        <v>3719</v>
      </c>
      <c r="H173" s="30">
        <f t="shared" si="25"/>
        <v>14748</v>
      </c>
      <c r="I173" s="30">
        <f t="shared" si="25"/>
        <v>2797</v>
      </c>
      <c r="J173" s="30">
        <f t="shared" si="25"/>
        <v>100614</v>
      </c>
    </row>
    <row r="174" spans="1:14" ht="16.5" customHeight="1" thickBot="1" x14ac:dyDescent="0.3">
      <c r="B174" s="34" t="s">
        <v>145</v>
      </c>
      <c r="C174" s="35">
        <f t="shared" ref="C174:I174" si="26">C155+C173</f>
        <v>2997782</v>
      </c>
      <c r="D174" s="35">
        <f>D155+D173</f>
        <v>69350</v>
      </c>
      <c r="E174" s="35">
        <f>E155+E173</f>
        <v>2370</v>
      </c>
      <c r="F174" s="35">
        <f>F155+F173</f>
        <v>91837</v>
      </c>
      <c r="G174" s="35">
        <f t="shared" si="26"/>
        <v>9246</v>
      </c>
      <c r="H174" s="35">
        <f t="shared" si="26"/>
        <v>14748</v>
      </c>
      <c r="I174" s="35">
        <f t="shared" si="26"/>
        <v>2797</v>
      </c>
      <c r="J174" s="35">
        <f>J155+J173</f>
        <v>3188130</v>
      </c>
      <c r="N174" s="55"/>
    </row>
    <row r="175" spans="1:14" ht="47.25" customHeight="1" x14ac:dyDescent="0.25">
      <c r="A175" s="81"/>
      <c r="B175" s="134" t="s">
        <v>222</v>
      </c>
      <c r="C175" s="134"/>
      <c r="D175" s="134"/>
      <c r="E175" s="134"/>
      <c r="F175" s="134"/>
      <c r="G175" s="134"/>
      <c r="H175" s="134"/>
      <c r="I175" s="134"/>
      <c r="J175" s="134"/>
    </row>
    <row r="176" spans="1:14" ht="15" customHeight="1" x14ac:dyDescent="0.25">
      <c r="D176" s="135" t="s">
        <v>174</v>
      </c>
      <c r="E176" s="135"/>
      <c r="F176" s="135"/>
      <c r="G176" s="135"/>
      <c r="H176" s="135"/>
      <c r="I176" s="135"/>
      <c r="J176" s="135"/>
    </row>
    <row r="177" spans="3:10" ht="1.5" hidden="1" customHeight="1" x14ac:dyDescent="0.25">
      <c r="D177" s="135" t="s">
        <v>175</v>
      </c>
      <c r="E177" s="135"/>
      <c r="F177" s="135"/>
      <c r="G177" s="135"/>
      <c r="H177" s="135"/>
      <c r="I177" s="135"/>
      <c r="J177" s="135"/>
    </row>
    <row r="178" spans="3:10" hidden="1" x14ac:dyDescent="0.25">
      <c r="C178" s="55"/>
      <c r="D178" s="135"/>
      <c r="E178" s="135"/>
      <c r="F178" s="135"/>
      <c r="G178" s="135"/>
      <c r="H178" s="135"/>
      <c r="I178" s="135"/>
      <c r="J178" s="135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63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219</v>
      </c>
      <c r="B3" s="137"/>
      <c r="C3" s="137"/>
    </row>
    <row r="4" spans="1:3" ht="15.75" thickBot="1" x14ac:dyDescent="0.3">
      <c r="A4" s="58"/>
      <c r="B4" s="5" t="s">
        <v>1</v>
      </c>
      <c r="C4" s="12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12450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3188130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8200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12966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3996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37051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3087516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6512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25748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100614</v>
      </c>
      <c r="C173" s="60"/>
    </row>
    <row r="174" spans="1:3" ht="16.5" thickBot="1" x14ac:dyDescent="0.3">
      <c r="A174" s="34" t="s">
        <v>145</v>
      </c>
      <c r="B174" s="35">
        <v>3188130</v>
      </c>
      <c r="C174" s="61"/>
    </row>
    <row r="175" spans="1:3" x14ac:dyDescent="0.25">
      <c r="B175" s="135" t="s">
        <v>174</v>
      </c>
      <c r="C175" s="135"/>
    </row>
    <row r="176" spans="1:3" x14ac:dyDescent="0.25">
      <c r="B176" s="135" t="s">
        <v>176</v>
      </c>
      <c r="C176" s="135"/>
    </row>
    <row r="177" spans="2:3" x14ac:dyDescent="0.25">
      <c r="B177" s="135"/>
      <c r="C177" s="135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26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2:14" x14ac:dyDescent="0.25">
      <c r="B3" s="133" t="s">
        <v>223</v>
      </c>
      <c r="C3" s="133"/>
      <c r="D3" s="133"/>
      <c r="E3" s="133"/>
      <c r="F3" s="133"/>
      <c r="G3" s="133"/>
      <c r="H3" s="133"/>
      <c r="I3" s="133"/>
      <c r="J3" s="133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103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</f>
        <v>7250</v>
      </c>
      <c r="D10" s="103">
        <f>5200+1000</f>
        <v>6200</v>
      </c>
      <c r="E10" s="63"/>
      <c r="F10" s="63"/>
      <c r="G10" s="107"/>
      <c r="H10" s="63"/>
      <c r="I10" s="63"/>
      <c r="J10" s="2">
        <f t="shared" si="0"/>
        <v>13450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3192132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2000-300-250</f>
        <v>1450</v>
      </c>
      <c r="E42" s="71"/>
      <c r="F42" s="71"/>
      <c r="G42" s="71"/>
      <c r="H42" s="9"/>
      <c r="I42" s="9"/>
      <c r="J42" s="9">
        <f t="shared" si="6"/>
        <v>7950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</f>
        <v>500</v>
      </c>
      <c r="E55" s="9"/>
      <c r="F55" s="9"/>
      <c r="G55" s="9"/>
      <c r="H55" s="9"/>
      <c r="I55" s="9"/>
      <c r="J55" s="9">
        <f t="shared" si="6"/>
        <v>500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11020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33672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</f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103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10550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15466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9">
        <f>500+150+200</f>
        <v>850</v>
      </c>
      <c r="D96" s="103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4496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</f>
        <v>4000</v>
      </c>
      <c r="E98" s="84">
        <v>1870</v>
      </c>
      <c r="F98" s="84"/>
      <c r="G98" s="84"/>
      <c r="H98" s="37"/>
      <c r="I98" s="37"/>
      <c r="J98" s="2">
        <f t="shared" si="13"/>
        <v>5870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J99" si="14">SUM(D100:D123)</f>
        <v>5170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38051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1200+100+60</f>
        <v>1360</v>
      </c>
      <c r="D102" s="9"/>
      <c r="E102" s="9"/>
      <c r="F102" s="9"/>
      <c r="G102" s="9"/>
      <c r="H102" s="9"/>
      <c r="I102" s="9"/>
      <c r="J102" s="9">
        <f t="shared" si="15"/>
        <v>1360</v>
      </c>
    </row>
    <row r="103" spans="2:10" x14ac:dyDescent="0.25">
      <c r="B103" s="8" t="s">
        <v>90</v>
      </c>
      <c r="C103" s="71">
        <v>200</v>
      </c>
      <c r="D103" s="103">
        <v>1000</v>
      </c>
      <c r="E103" s="9"/>
      <c r="F103" s="9"/>
      <c r="G103" s="9"/>
      <c r="H103" s="9"/>
      <c r="I103" s="9"/>
      <c r="J103" s="9">
        <f t="shared" si="15"/>
        <v>1200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110">
        <f>400+50</f>
        <v>450</v>
      </c>
      <c r="D105" s="9"/>
      <c r="E105" s="9"/>
      <c r="F105" s="9"/>
      <c r="G105" s="9"/>
      <c r="H105" s="9"/>
      <c r="I105" s="9"/>
      <c r="J105" s="9">
        <f t="shared" si="15"/>
        <v>450</v>
      </c>
    </row>
    <row r="106" spans="2:10" x14ac:dyDescent="0.25">
      <c r="B106" s="8" t="s">
        <v>93</v>
      </c>
      <c r="C106" s="71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5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1200-600+600-800+100</f>
        <v>500</v>
      </c>
      <c r="D109" s="9"/>
      <c r="E109" s="9"/>
      <c r="F109" s="9"/>
      <c r="G109" s="9"/>
      <c r="H109" s="9"/>
      <c r="I109" s="9"/>
      <c r="J109" s="9">
        <f t="shared" si="15"/>
        <v>500</v>
      </c>
    </row>
    <row r="110" spans="2:10" x14ac:dyDescent="0.25">
      <c r="B110" s="8" t="s">
        <v>96</v>
      </c>
      <c r="C110" s="65">
        <f>8000+1550+1800</f>
        <v>11350</v>
      </c>
      <c r="D110" s="9"/>
      <c r="E110" s="9"/>
      <c r="F110" s="9"/>
      <c r="G110" s="9"/>
      <c r="H110" s="9"/>
      <c r="I110" s="9"/>
      <c r="J110" s="9">
        <f t="shared" si="15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1911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3901</v>
      </c>
    </row>
    <row r="120" spans="2:14" x14ac:dyDescent="0.25">
      <c r="B120" s="23" t="s">
        <v>105</v>
      </c>
      <c r="C120" s="103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6">SUM(D125:D145)</f>
        <v>5850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7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</f>
        <v>600</v>
      </c>
      <c r="E152" s="1"/>
      <c r="F152" s="1"/>
      <c r="G152" s="1"/>
      <c r="H152" s="1"/>
      <c r="I152" s="1"/>
      <c r="J152" s="9">
        <f t="shared" si="19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72500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3091516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107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107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107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107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107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107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107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37">
        <v>12588</v>
      </c>
      <c r="G172" s="37"/>
      <c r="H172" s="127"/>
      <c r="I172" s="127"/>
      <c r="J172" s="2">
        <f t="shared" si="22"/>
        <v>12588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850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100616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2997782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3192132</v>
      </c>
      <c r="N174" s="55"/>
    </row>
    <row r="175" spans="1:14" ht="114" customHeight="1" x14ac:dyDescent="0.25">
      <c r="A175" s="81"/>
      <c r="B175" s="134" t="s">
        <v>224</v>
      </c>
      <c r="C175" s="134"/>
      <c r="D175" s="134"/>
      <c r="E175" s="134"/>
      <c r="F175" s="134"/>
      <c r="G175" s="134"/>
      <c r="H175" s="134"/>
      <c r="I175" s="134"/>
      <c r="J175" s="134"/>
    </row>
    <row r="176" spans="1:14" ht="15" customHeight="1" x14ac:dyDescent="0.25">
      <c r="D176" s="135" t="s">
        <v>174</v>
      </c>
      <c r="E176" s="135"/>
      <c r="F176" s="135"/>
      <c r="G176" s="135"/>
      <c r="H176" s="135"/>
      <c r="I176" s="135"/>
      <c r="J176" s="135"/>
    </row>
    <row r="177" spans="3:10" ht="1.5" hidden="1" customHeight="1" x14ac:dyDescent="0.25">
      <c r="D177" s="135" t="s">
        <v>175</v>
      </c>
      <c r="E177" s="135"/>
      <c r="F177" s="135"/>
      <c r="G177" s="135"/>
      <c r="H177" s="135"/>
      <c r="I177" s="135"/>
      <c r="J177" s="135"/>
    </row>
    <row r="178" spans="3:10" hidden="1" x14ac:dyDescent="0.25">
      <c r="C178" s="55"/>
      <c r="D178" s="135"/>
      <c r="E178" s="135"/>
      <c r="F178" s="135"/>
      <c r="G178" s="135"/>
      <c r="H178" s="135"/>
      <c r="I178" s="135"/>
      <c r="J178" s="135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61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223</v>
      </c>
      <c r="B3" s="137"/>
      <c r="C3" s="137"/>
    </row>
    <row r="4" spans="1:3" ht="15.75" thickBot="1" x14ac:dyDescent="0.3">
      <c r="A4" s="58"/>
      <c r="B4" s="5" t="s">
        <v>1</v>
      </c>
      <c r="C4" s="128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13450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3192132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7950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500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33672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15466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4496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5870</v>
      </c>
      <c r="C98" s="59" t="s">
        <v>206</v>
      </c>
    </row>
    <row r="99" spans="1:3" ht="15.75" thickBot="1" x14ac:dyDescent="0.3">
      <c r="A99" s="41" t="s">
        <v>87</v>
      </c>
      <c r="B99" s="45">
        <v>38051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1200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450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3091516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100616</v>
      </c>
      <c r="C173" s="60"/>
    </row>
    <row r="174" spans="1:3" ht="16.5" thickBot="1" x14ac:dyDescent="0.3">
      <c r="A174" s="34" t="s">
        <v>145</v>
      </c>
      <c r="B174" s="35">
        <v>3192132</v>
      </c>
      <c r="C174" s="61"/>
    </row>
    <row r="175" spans="1:3" x14ac:dyDescent="0.25">
      <c r="B175" s="135" t="s">
        <v>174</v>
      </c>
      <c r="C175" s="135"/>
    </row>
    <row r="176" spans="1:3" x14ac:dyDescent="0.25">
      <c r="B176" s="135" t="s">
        <v>176</v>
      </c>
      <c r="C176" s="135"/>
    </row>
    <row r="177" spans="2:3" x14ac:dyDescent="0.25">
      <c r="B177" s="135"/>
      <c r="C177" s="135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abSelected="1" topLeftCell="B164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2:14" x14ac:dyDescent="0.25">
      <c r="B3" s="133" t="s">
        <v>225</v>
      </c>
      <c r="C3" s="133"/>
      <c r="D3" s="133"/>
      <c r="E3" s="133"/>
      <c r="F3" s="133"/>
      <c r="G3" s="133"/>
      <c r="H3" s="133"/>
      <c r="I3" s="133"/>
      <c r="J3" s="133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</f>
        <v>3030477</v>
      </c>
      <c r="D7" s="7"/>
      <c r="E7" s="9"/>
      <c r="F7" s="9"/>
      <c r="G7" s="9"/>
      <c r="H7" s="9"/>
      <c r="I7" s="63"/>
      <c r="J7" s="2">
        <f>SUM(C7:H7)</f>
        <v>3030477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103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3068780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3263130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111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103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103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115">
        <f>5600+2000-3500+1500</f>
        <v>5600</v>
      </c>
      <c r="D28" s="115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1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103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118325</v>
      </c>
      <c r="D32" s="79">
        <f t="shared" ref="D32:G32" si="5">SUM(D33:D56)</f>
        <v>5255</v>
      </c>
      <c r="E32" s="79"/>
      <c r="F32" s="79"/>
      <c r="G32" s="79">
        <f t="shared" si="5"/>
        <v>0</v>
      </c>
      <c r="H32" s="79"/>
      <c r="I32" s="79"/>
      <c r="J32" s="79">
        <f>SUM(J33:J56)</f>
        <v>123580</v>
      </c>
    </row>
    <row r="33" spans="2:13" x14ac:dyDescent="0.25">
      <c r="B33" s="52" t="s">
        <v>24</v>
      </c>
      <c r="C33" s="103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110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110">
        <f>11000+2500</f>
        <v>13500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14290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110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</f>
        <v>7800</v>
      </c>
      <c r="D38" s="110">
        <f>200+50</f>
        <v>250</v>
      </c>
      <c r="E38" s="110"/>
      <c r="F38" s="110"/>
      <c r="G38" s="71"/>
      <c r="H38" s="9"/>
      <c r="I38" s="9"/>
      <c r="J38" s="9">
        <f t="shared" si="6"/>
        <v>8050</v>
      </c>
      <c r="M38" s="55"/>
    </row>
    <row r="39" spans="2:13" x14ac:dyDescent="0.25">
      <c r="B39" s="52" t="s">
        <v>30</v>
      </c>
      <c r="C39" s="103">
        <f>510+40</f>
        <v>550</v>
      </c>
      <c r="D39" s="9"/>
      <c r="E39" s="9"/>
      <c r="F39" s="9"/>
      <c r="G39" s="9"/>
      <c r="H39" s="9"/>
      <c r="I39" s="9"/>
      <c r="J39" s="9">
        <f t="shared" si="6"/>
        <v>550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</f>
        <v>7700</v>
      </c>
      <c r="D41" s="9"/>
      <c r="E41" s="9"/>
      <c r="F41" s="9"/>
      <c r="G41" s="9"/>
      <c r="H41" s="9"/>
      <c r="I41" s="9"/>
      <c r="J41" s="9">
        <f t="shared" si="6"/>
        <v>7700</v>
      </c>
    </row>
    <row r="42" spans="2:13" x14ac:dyDescent="0.25">
      <c r="B42" s="52" t="s">
        <v>33</v>
      </c>
      <c r="C42" s="110">
        <f>6500+1100</f>
        <v>7600</v>
      </c>
      <c r="D42" s="71">
        <f>2000-300-250</f>
        <v>1450</v>
      </c>
      <c r="E42" s="71"/>
      <c r="F42" s="71"/>
      <c r="G42" s="71"/>
      <c r="H42" s="9"/>
      <c r="I42" s="9"/>
      <c r="J42" s="9">
        <f t="shared" si="6"/>
        <v>9050</v>
      </c>
    </row>
    <row r="43" spans="2:13" x14ac:dyDescent="0.25">
      <c r="B43" s="52" t="s">
        <v>34</v>
      </c>
      <c r="C43" s="103">
        <f>4500+100</f>
        <v>4600</v>
      </c>
      <c r="D43" s="9"/>
      <c r="E43" s="9"/>
      <c r="F43" s="9"/>
      <c r="G43" s="9"/>
      <c r="H43" s="9"/>
      <c r="I43" s="9"/>
      <c r="J43" s="9">
        <f t="shared" si="6"/>
        <v>4600</v>
      </c>
    </row>
    <row r="44" spans="2:13" x14ac:dyDescent="0.25">
      <c r="B44" s="52" t="s">
        <v>35</v>
      </c>
      <c r="C44" s="103">
        <f>2600+400</f>
        <v>3000</v>
      </c>
      <c r="D44" s="9"/>
      <c r="E44" s="9"/>
      <c r="F44" s="9"/>
      <c r="G44" s="9"/>
      <c r="H44" s="9"/>
      <c r="I44" s="9"/>
      <c r="J44" s="9">
        <f t="shared" si="6"/>
        <v>3000</v>
      </c>
    </row>
    <row r="45" spans="2:13" x14ac:dyDescent="0.25">
      <c r="B45" s="52" t="s">
        <v>36</v>
      </c>
      <c r="C45" s="103">
        <f>1300-150+100</f>
        <v>1250</v>
      </c>
      <c r="D45" s="9"/>
      <c r="E45" s="9"/>
      <c r="F45" s="9"/>
      <c r="G45" s="9"/>
      <c r="H45" s="9"/>
      <c r="I45" s="9"/>
      <c r="J45" s="9">
        <f t="shared" si="6"/>
        <v>1250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</f>
        <v>800</v>
      </c>
      <c r="D48" s="9"/>
      <c r="E48" s="9"/>
      <c r="F48" s="9"/>
      <c r="G48" s="9"/>
      <c r="H48" s="9"/>
      <c r="I48" s="9"/>
      <c r="J48" s="9">
        <f t="shared" si="6"/>
        <v>800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112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</f>
        <v>2150</v>
      </c>
      <c r="D51" s="9"/>
      <c r="E51" s="9"/>
      <c r="F51" s="9"/>
      <c r="G51" s="9"/>
      <c r="H51" s="9"/>
      <c r="I51" s="9"/>
      <c r="J51" s="9">
        <f t="shared" si="6"/>
        <v>2150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106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103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103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103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21850</v>
      </c>
      <c r="D67" s="42">
        <f>SUM(D68:D91)</f>
        <v>10170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36022</v>
      </c>
    </row>
    <row r="68" spans="2:10" x14ac:dyDescent="0.25">
      <c r="B68" s="14" t="s">
        <v>162</v>
      </c>
      <c r="C68" s="7"/>
      <c r="D68" s="106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106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103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65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112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110">
        <f>5500-500+500</f>
        <v>5500</v>
      </c>
      <c r="D74" s="110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</f>
        <v>8200</v>
      </c>
      <c r="D88" s="9"/>
      <c r="E88" s="63"/>
      <c r="F88" s="63"/>
      <c r="G88" s="63"/>
      <c r="H88" s="63"/>
      <c r="I88" s="63"/>
      <c r="J88" s="2">
        <f t="shared" si="11"/>
        <v>8200</v>
      </c>
    </row>
    <row r="89" spans="2:10" x14ac:dyDescent="0.25">
      <c r="B89" s="8" t="s">
        <v>78</v>
      </c>
      <c r="C89" s="9"/>
      <c r="D89" s="9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10880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15846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103">
        <f>500+150+200+50</f>
        <v>900</v>
      </c>
      <c r="D96" s="9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4546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</row>
    <row r="99" spans="2:10" ht="15.75" thickBot="1" x14ac:dyDescent="0.3">
      <c r="B99" s="41" t="s">
        <v>87</v>
      </c>
      <c r="C99" s="45">
        <f>SUM(C100:C123)</f>
        <v>39663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44534</v>
      </c>
    </row>
    <row r="100" spans="2:10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2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0" x14ac:dyDescent="0.25">
      <c r="B103" s="8" t="s">
        <v>90</v>
      </c>
      <c r="C103" s="110">
        <f>200+1000</f>
        <v>1200</v>
      </c>
      <c r="D103" s="112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0" x14ac:dyDescent="0.25">
      <c r="B104" s="8" t="s">
        <v>91</v>
      </c>
      <c r="C104" s="112">
        <f>1200+50</f>
        <v>1250</v>
      </c>
      <c r="D104" s="9"/>
      <c r="E104" s="9"/>
      <c r="F104" s="9"/>
      <c r="G104" s="9"/>
      <c r="H104" s="9"/>
      <c r="I104" s="9"/>
      <c r="J104" s="9">
        <f t="shared" si="15"/>
        <v>1250</v>
      </c>
    </row>
    <row r="105" spans="2:10" x14ac:dyDescent="0.25">
      <c r="B105" s="8" t="s">
        <v>92</v>
      </c>
      <c r="C105" s="110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0" x14ac:dyDescent="0.25">
      <c r="B106" s="8" t="s">
        <v>93</v>
      </c>
      <c r="C106" s="112">
        <f>1800+109+33</f>
        <v>1942</v>
      </c>
      <c r="D106" s="9">
        <v>20</v>
      </c>
      <c r="E106" s="9"/>
      <c r="F106" s="9"/>
      <c r="G106" s="9"/>
      <c r="H106" s="9"/>
      <c r="I106" s="9"/>
      <c r="J106" s="9">
        <f t="shared" si="15"/>
        <v>1962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0" x14ac:dyDescent="0.25">
      <c r="B110" s="8" t="s">
        <v>96</v>
      </c>
      <c r="C110" s="112">
        <f>8000+1550+1800+3000</f>
        <v>14350</v>
      </c>
      <c r="D110" s="9"/>
      <c r="E110" s="9"/>
      <c r="F110" s="9"/>
      <c r="G110" s="9"/>
      <c r="H110" s="9"/>
      <c r="I110" s="9"/>
      <c r="J110" s="9">
        <f t="shared" si="15"/>
        <v>14350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</f>
        <v>4600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5101</v>
      </c>
    </row>
    <row r="120" spans="2:14" x14ac:dyDescent="0.25">
      <c r="B120" s="23" t="s">
        <v>105</v>
      </c>
      <c r="C120" s="9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103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</f>
        <v>1500</v>
      </c>
      <c r="D123" s="1"/>
      <c r="E123" s="1"/>
      <c r="F123" s="1"/>
      <c r="G123" s="1"/>
      <c r="H123" s="36"/>
      <c r="I123" s="36"/>
      <c r="J123" s="9">
        <f t="shared" si="15"/>
        <v>1500</v>
      </c>
    </row>
    <row r="124" spans="2:14" ht="15.75" thickBot="1" x14ac:dyDescent="0.3">
      <c r="B124" s="41" t="s">
        <v>109</v>
      </c>
      <c r="C124" s="45">
        <f>SUM(C125:C145)</f>
        <v>239771</v>
      </c>
      <c r="D124" s="45">
        <f t="shared" ref="D124:G124" si="16">SUM(D125:D145)</f>
        <v>6050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246747</v>
      </c>
      <c r="N124" s="55"/>
    </row>
    <row r="125" spans="2:14" x14ac:dyDescent="0.25">
      <c r="B125" s="6" t="s">
        <v>110</v>
      </c>
      <c r="C125" s="114">
        <f>8900-383-500+2100</f>
        <v>10117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10750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</f>
        <v>900</v>
      </c>
      <c r="D133" s="9"/>
      <c r="E133" s="9"/>
      <c r="F133" s="9"/>
      <c r="G133" s="9">
        <v>54</v>
      </c>
      <c r="H133" s="9"/>
      <c r="I133" s="9"/>
      <c r="J133" s="9">
        <f t="shared" si="17"/>
        <v>954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110">
        <f>26514+5000+13482</f>
        <v>44996</v>
      </c>
      <c r="D135" s="103">
        <f>900-100+200</f>
        <v>1000</v>
      </c>
      <c r="E135" s="9"/>
      <c r="F135" s="9"/>
      <c r="G135" s="9"/>
      <c r="H135" s="9"/>
      <c r="I135" s="9"/>
      <c r="J135" s="9">
        <f t="shared" si="17"/>
        <v>45996</v>
      </c>
      <c r="L135" s="55"/>
    </row>
    <row r="136" spans="2:12" x14ac:dyDescent="0.25">
      <c r="B136" s="8" t="s">
        <v>119</v>
      </c>
      <c r="C136" s="112">
        <f>53648+17294+5000</f>
        <v>75942</v>
      </c>
      <c r="D136" s="9">
        <v>500</v>
      </c>
      <c r="E136" s="9"/>
      <c r="F136" s="9"/>
      <c r="G136" s="9"/>
      <c r="H136" s="65"/>
      <c r="I136" s="65"/>
      <c r="J136" s="9">
        <f t="shared" si="17"/>
        <v>76442</v>
      </c>
    </row>
    <row r="137" spans="2:12" x14ac:dyDescent="0.25">
      <c r="B137" s="8" t="s">
        <v>155</v>
      </c>
      <c r="C137" s="112">
        <f>43993+3200+30000+4118</f>
        <v>81311</v>
      </c>
      <c r="D137" s="9">
        <v>500</v>
      </c>
      <c r="E137" s="9"/>
      <c r="F137" s="9"/>
      <c r="G137" s="9"/>
      <c r="H137" s="9"/>
      <c r="I137" s="9"/>
      <c r="J137" s="9">
        <f t="shared" si="17"/>
        <v>81811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103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1820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4231</v>
      </c>
    </row>
    <row r="149" spans="2:10" x14ac:dyDescent="0.25">
      <c r="B149" s="6" t="s">
        <v>128</v>
      </c>
      <c r="C149" s="106">
        <f>1700+100</f>
        <v>1800</v>
      </c>
      <c r="D149" s="7"/>
      <c r="E149" s="7"/>
      <c r="F149" s="7"/>
      <c r="G149" s="7"/>
      <c r="H149" s="7"/>
      <c r="I149" s="7"/>
      <c r="J149" s="9">
        <f>SUM(C149:D149)</f>
        <v>1800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05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3068780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3159414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1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3068780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3263130</v>
      </c>
      <c r="N174" s="55"/>
    </row>
    <row r="175" spans="1:14" ht="114" customHeight="1" x14ac:dyDescent="0.25">
      <c r="A175" s="81"/>
      <c r="B175" s="134" t="s">
        <v>226</v>
      </c>
      <c r="C175" s="134"/>
      <c r="D175" s="134"/>
      <c r="E175" s="134"/>
      <c r="F175" s="134"/>
      <c r="G175" s="134"/>
      <c r="H175" s="134"/>
      <c r="I175" s="134"/>
      <c r="J175" s="134"/>
    </row>
    <row r="176" spans="1:14" ht="15" customHeight="1" x14ac:dyDescent="0.25">
      <c r="D176" s="135" t="s">
        <v>174</v>
      </c>
      <c r="E176" s="135"/>
      <c r="F176" s="135"/>
      <c r="G176" s="135"/>
      <c r="H176" s="135"/>
      <c r="I176" s="135"/>
      <c r="J176" s="135"/>
    </row>
    <row r="177" spans="3:10" ht="1.5" hidden="1" customHeight="1" x14ac:dyDescent="0.25">
      <c r="D177" s="135" t="s">
        <v>175</v>
      </c>
      <c r="E177" s="135"/>
      <c r="F177" s="135"/>
      <c r="G177" s="135"/>
      <c r="H177" s="135"/>
      <c r="I177" s="135"/>
      <c r="J177" s="135"/>
    </row>
    <row r="178" spans="3:10" hidden="1" x14ac:dyDescent="0.25">
      <c r="C178" s="55"/>
      <c r="D178" s="135"/>
      <c r="E178" s="135"/>
      <c r="F178" s="135"/>
      <c r="G178" s="135"/>
      <c r="H178" s="135"/>
      <c r="I178" s="135"/>
      <c r="J178" s="135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57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225</v>
      </c>
      <c r="B3" s="137"/>
      <c r="C3" s="137"/>
    </row>
    <row r="4" spans="1:3" ht="15.75" thickBot="1" x14ac:dyDescent="0.3">
      <c r="A4" s="58"/>
      <c r="B4" s="5" t="s">
        <v>1</v>
      </c>
      <c r="C4" s="129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3030477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3263130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123580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14290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8050</v>
      </c>
      <c r="C38" s="59" t="s">
        <v>199</v>
      </c>
    </row>
    <row r="39" spans="1:3" x14ac:dyDescent="0.25">
      <c r="A39" s="52" t="s">
        <v>30</v>
      </c>
      <c r="B39" s="9">
        <v>550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7700</v>
      </c>
      <c r="C41" s="59" t="s">
        <v>196</v>
      </c>
    </row>
    <row r="42" spans="1:3" x14ac:dyDescent="0.25">
      <c r="A42" s="52" t="s">
        <v>33</v>
      </c>
      <c r="B42" s="9">
        <v>9050</v>
      </c>
      <c r="C42" s="59" t="s">
        <v>199</v>
      </c>
    </row>
    <row r="43" spans="1:3" x14ac:dyDescent="0.25">
      <c r="A43" s="52" t="s">
        <v>34</v>
      </c>
      <c r="B43" s="9">
        <v>4600</v>
      </c>
      <c r="C43" s="59" t="s">
        <v>196</v>
      </c>
    </row>
    <row r="44" spans="1:3" x14ac:dyDescent="0.25">
      <c r="A44" s="52" t="s">
        <v>35</v>
      </c>
      <c r="B44" s="9">
        <v>3000</v>
      </c>
      <c r="C44" s="59" t="s">
        <v>196</v>
      </c>
    </row>
    <row r="45" spans="1:3" x14ac:dyDescent="0.25">
      <c r="A45" s="52" t="s">
        <v>36</v>
      </c>
      <c r="B45" s="9">
        <v>1250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2150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36022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8200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15846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4546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44534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1250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1962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5101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1500</v>
      </c>
      <c r="C123" s="59" t="s">
        <v>196</v>
      </c>
    </row>
    <row r="124" spans="1:3" ht="15.75" thickBot="1" x14ac:dyDescent="0.3">
      <c r="A124" s="41" t="s">
        <v>109</v>
      </c>
      <c r="B124" s="45">
        <v>246747</v>
      </c>
      <c r="C124" s="59"/>
    </row>
    <row r="125" spans="1:3" x14ac:dyDescent="0.25">
      <c r="A125" s="6" t="s">
        <v>110</v>
      </c>
      <c r="B125" s="9">
        <v>10750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954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45996</v>
      </c>
      <c r="C135" s="59" t="s">
        <v>199</v>
      </c>
    </row>
    <row r="136" spans="1:3" x14ac:dyDescent="0.25">
      <c r="A136" s="8" t="s">
        <v>119</v>
      </c>
      <c r="B136" s="9">
        <v>76442</v>
      </c>
      <c r="C136" s="59" t="s">
        <v>199</v>
      </c>
    </row>
    <row r="137" spans="1:3" x14ac:dyDescent="0.25">
      <c r="A137" s="8" t="s">
        <v>155</v>
      </c>
      <c r="B137" s="9">
        <v>81811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4231</v>
      </c>
      <c r="C148" s="59" t="s">
        <v>200</v>
      </c>
    </row>
    <row r="149" spans="1:3" x14ac:dyDescent="0.25">
      <c r="A149" s="6" t="s">
        <v>128</v>
      </c>
      <c r="B149" s="9">
        <v>1800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3159414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3263130</v>
      </c>
      <c r="C174" s="61"/>
    </row>
    <row r="175" spans="1:3" x14ac:dyDescent="0.25">
      <c r="B175" s="135" t="s">
        <v>174</v>
      </c>
      <c r="C175" s="135"/>
    </row>
    <row r="176" spans="1:3" x14ac:dyDescent="0.25">
      <c r="B176" s="135" t="s">
        <v>176</v>
      </c>
      <c r="C176" s="135"/>
    </row>
    <row r="177" spans="2:3" x14ac:dyDescent="0.25">
      <c r="B177" s="135"/>
      <c r="C177" s="135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183</v>
      </c>
      <c r="B3" s="137"/>
      <c r="C3" s="137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35" t="s">
        <v>174</v>
      </c>
      <c r="C174" s="135"/>
    </row>
    <row r="175" spans="1:3" x14ac:dyDescent="0.25">
      <c r="B175" s="135" t="s">
        <v>176</v>
      </c>
      <c r="C175" s="135"/>
    </row>
    <row r="176" spans="1:3" x14ac:dyDescent="0.25">
      <c r="B176" s="135"/>
      <c r="C176" s="135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32" t="s">
        <v>0</v>
      </c>
      <c r="C2" s="132"/>
      <c r="D2" s="132"/>
      <c r="E2" s="132"/>
      <c r="F2" s="132"/>
      <c r="G2" s="132"/>
      <c r="H2" s="132"/>
      <c r="I2" s="132"/>
    </row>
    <row r="3" spans="2:13" x14ac:dyDescent="0.25">
      <c r="B3" s="133" t="s">
        <v>192</v>
      </c>
      <c r="C3" s="133"/>
      <c r="D3" s="133"/>
      <c r="E3" s="133"/>
      <c r="F3" s="133"/>
      <c r="G3" s="133"/>
      <c r="H3" s="133"/>
      <c r="I3" s="133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34" t="s">
        <v>202</v>
      </c>
      <c r="C173" s="134"/>
      <c r="D173" s="134"/>
      <c r="E173" s="134"/>
      <c r="F173" s="134"/>
      <c r="G173" s="134"/>
      <c r="H173" s="134"/>
      <c r="I173" s="134"/>
    </row>
    <row r="174" spans="1:13" ht="15" customHeight="1" x14ac:dyDescent="0.25">
      <c r="D174" s="135" t="s">
        <v>174</v>
      </c>
      <c r="E174" s="135"/>
      <c r="F174" s="135"/>
      <c r="G174" s="135"/>
      <c r="H174" s="135"/>
      <c r="I174" s="135"/>
    </row>
    <row r="175" spans="1:13" ht="1.5" hidden="1" customHeight="1" x14ac:dyDescent="0.25">
      <c r="D175" s="135" t="s">
        <v>175</v>
      </c>
      <c r="E175" s="135"/>
      <c r="F175" s="135"/>
      <c r="G175" s="135"/>
      <c r="H175" s="135"/>
      <c r="I175" s="135"/>
    </row>
    <row r="176" spans="1:13" hidden="1" x14ac:dyDescent="0.25">
      <c r="C176" s="55"/>
      <c r="D176" s="135"/>
      <c r="E176" s="135"/>
      <c r="F176" s="135"/>
      <c r="G176" s="135"/>
      <c r="H176" s="135"/>
      <c r="I176" s="135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192</v>
      </c>
      <c r="B3" s="137"/>
      <c r="C3" s="137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35" t="s">
        <v>174</v>
      </c>
      <c r="C173" s="135"/>
    </row>
    <row r="174" spans="1:3" x14ac:dyDescent="0.25">
      <c r="B174" s="135" t="s">
        <v>176</v>
      </c>
      <c r="C174" s="135"/>
    </row>
    <row r="175" spans="1:3" x14ac:dyDescent="0.25">
      <c r="B175" s="135"/>
      <c r="C175" s="135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2:14" x14ac:dyDescent="0.25">
      <c r="B3" s="133" t="s">
        <v>203</v>
      </c>
      <c r="C3" s="133"/>
      <c r="D3" s="133"/>
      <c r="E3" s="133"/>
      <c r="F3" s="133"/>
      <c r="G3" s="133"/>
      <c r="H3" s="133"/>
      <c r="I3" s="133"/>
      <c r="J3" s="133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34" t="s">
        <v>211</v>
      </c>
      <c r="C173" s="134"/>
      <c r="D173" s="134"/>
      <c r="E173" s="134"/>
      <c r="F173" s="134"/>
      <c r="G173" s="134"/>
      <c r="H173" s="134"/>
      <c r="I173" s="134"/>
      <c r="J173" s="134"/>
    </row>
    <row r="174" spans="1:14" ht="15" customHeight="1" x14ac:dyDescent="0.25">
      <c r="D174" s="135" t="s">
        <v>174</v>
      </c>
      <c r="E174" s="135"/>
      <c r="F174" s="135"/>
      <c r="G174" s="135"/>
      <c r="H174" s="135"/>
      <c r="I174" s="135"/>
      <c r="J174" s="135"/>
    </row>
    <row r="175" spans="1:14" ht="1.5" hidden="1" customHeight="1" x14ac:dyDescent="0.25">
      <c r="D175" s="135" t="s">
        <v>175</v>
      </c>
      <c r="E175" s="135"/>
      <c r="F175" s="135"/>
      <c r="G175" s="135"/>
      <c r="H175" s="135"/>
      <c r="I175" s="135"/>
      <c r="J175" s="135"/>
    </row>
    <row r="176" spans="1:14" hidden="1" x14ac:dyDescent="0.25">
      <c r="C176" s="55"/>
      <c r="D176" s="135"/>
      <c r="E176" s="135"/>
      <c r="F176" s="135"/>
      <c r="G176" s="135"/>
      <c r="H176" s="135"/>
      <c r="I176" s="135"/>
      <c r="J176" s="135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203</v>
      </c>
      <c r="B3" s="137"/>
      <c r="C3" s="137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35" t="s">
        <v>174</v>
      </c>
      <c r="C173" s="135"/>
    </row>
    <row r="174" spans="1:3" x14ac:dyDescent="0.25">
      <c r="B174" s="135" t="s">
        <v>176</v>
      </c>
      <c r="C174" s="135"/>
    </row>
    <row r="175" spans="1:3" x14ac:dyDescent="0.25">
      <c r="B175" s="135"/>
      <c r="C175" s="135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" zoomScale="120" zoomScaleNormal="120" workbookViewId="0">
      <selection activeCell="M12" sqref="M12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2:14" x14ac:dyDescent="0.25">
      <c r="B3" s="133" t="s">
        <v>212</v>
      </c>
      <c r="C3" s="133"/>
      <c r="D3" s="133"/>
      <c r="E3" s="133"/>
      <c r="F3" s="133"/>
      <c r="G3" s="133"/>
      <c r="H3" s="133"/>
      <c r="I3" s="133"/>
      <c r="J3" s="133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34" t="s">
        <v>216</v>
      </c>
      <c r="C173" s="134"/>
      <c r="D173" s="134"/>
      <c r="E173" s="134"/>
      <c r="F173" s="134"/>
      <c r="G173" s="134"/>
      <c r="H173" s="134"/>
      <c r="I173" s="134"/>
      <c r="J173" s="134"/>
    </row>
    <row r="174" spans="1:14" ht="15" customHeight="1" x14ac:dyDescent="0.25">
      <c r="D174" s="135" t="s">
        <v>174</v>
      </c>
      <c r="E174" s="135"/>
      <c r="F174" s="135"/>
      <c r="G174" s="135"/>
      <c r="H174" s="135"/>
      <c r="I174" s="135"/>
      <c r="J174" s="135"/>
    </row>
    <row r="175" spans="1:14" ht="1.5" hidden="1" customHeight="1" x14ac:dyDescent="0.25">
      <c r="D175" s="135" t="s">
        <v>175</v>
      </c>
      <c r="E175" s="135"/>
      <c r="F175" s="135"/>
      <c r="G175" s="135"/>
      <c r="H175" s="135"/>
      <c r="I175" s="135"/>
      <c r="J175" s="135"/>
    </row>
    <row r="176" spans="1:14" hidden="1" x14ac:dyDescent="0.25">
      <c r="C176" s="55"/>
      <c r="D176" s="135"/>
      <c r="E176" s="135"/>
      <c r="F176" s="135"/>
      <c r="G176" s="135"/>
      <c r="H176" s="135"/>
      <c r="I176" s="135"/>
      <c r="J176" s="135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6" t="s">
        <v>0</v>
      </c>
      <c r="B2" s="136"/>
      <c r="C2" s="136"/>
    </row>
    <row r="3" spans="1:3" x14ac:dyDescent="0.25">
      <c r="A3" s="137" t="s">
        <v>212</v>
      </c>
      <c r="B3" s="137"/>
      <c r="C3" s="137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35" t="s">
        <v>174</v>
      </c>
      <c r="C173" s="135"/>
    </row>
    <row r="174" spans="1:3" x14ac:dyDescent="0.25">
      <c r="B174" s="135" t="s">
        <v>176</v>
      </c>
      <c r="C174" s="135"/>
    </row>
    <row r="175" spans="1:3" x14ac:dyDescent="0.25">
      <c r="B175" s="135"/>
      <c r="C175" s="135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25" zoomScale="120" zoomScaleNormal="120" workbookViewId="0">
      <selection activeCell="B173" sqref="B173:J173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2:14" x14ac:dyDescent="0.25">
      <c r="B3" s="133" t="s">
        <v>217</v>
      </c>
      <c r="C3" s="133"/>
      <c r="D3" s="133"/>
      <c r="E3" s="133"/>
      <c r="F3" s="133"/>
      <c r="G3" s="133"/>
      <c r="H3" s="133"/>
      <c r="I3" s="133"/>
      <c r="J3" s="133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</f>
        <v>5050</v>
      </c>
      <c r="D10" s="9">
        <v>5200</v>
      </c>
      <c r="E10" s="63"/>
      <c r="F10" s="63"/>
      <c r="G10" s="107"/>
      <c r="H10" s="63"/>
      <c r="I10" s="63"/>
      <c r="J10" s="2">
        <f t="shared" si="0"/>
        <v>10250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2995582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3185930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5405</v>
      </c>
      <c r="E32" s="79"/>
      <c r="F32" s="79"/>
      <c r="G32" s="79">
        <f t="shared" si="5"/>
        <v>0</v>
      </c>
      <c r="H32" s="79"/>
      <c r="I32" s="79"/>
      <c r="J32" s="79">
        <f>SUM(J33:J56)</f>
        <v>104855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112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103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</f>
        <v>300</v>
      </c>
      <c r="E53" s="9"/>
      <c r="F53" s="9"/>
      <c r="G53" s="9"/>
      <c r="H53" s="9"/>
      <c r="I53" s="9"/>
      <c r="J53" s="9">
        <f t="shared" si="6"/>
        <v>300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106">
        <f>150-50</f>
        <v>100</v>
      </c>
      <c r="E58" s="106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103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110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112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103">
        <f>150+50</f>
        <v>200</v>
      </c>
      <c r="E79" s="63"/>
      <c r="F79" s="107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</f>
        <v>150</v>
      </c>
      <c r="D80" s="9"/>
      <c r="E80" s="63"/>
      <c r="F80" s="107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f>125+25+60</f>
        <v>210</v>
      </c>
      <c r="G81" s="63"/>
      <c r="H81" s="107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12767</v>
      </c>
    </row>
    <row r="93" spans="2:10" x14ac:dyDescent="0.25">
      <c r="B93" s="6" t="s">
        <v>82</v>
      </c>
      <c r="C93" s="106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103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30250</v>
      </c>
      <c r="D99" s="45">
        <f t="shared" ref="D99:J99" si="14">SUM(D100:D123)</f>
        <v>4170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34920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112">
        <f>8000+1550</f>
        <v>9550</v>
      </c>
      <c r="D110" s="9"/>
      <c r="E110" s="9"/>
      <c r="F110" s="9"/>
      <c r="G110" s="9"/>
      <c r="H110" s="9"/>
      <c r="I110" s="9"/>
      <c r="J110" s="9">
        <f t="shared" si="15"/>
        <v>9550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</f>
        <v>600</v>
      </c>
      <c r="D116" s="103">
        <f>600+400+300</f>
        <v>1300</v>
      </c>
      <c r="E116" s="9"/>
      <c r="F116" s="9"/>
      <c r="G116" s="9"/>
      <c r="H116" s="9"/>
      <c r="I116" s="9"/>
      <c r="J116" s="9">
        <f t="shared" si="15"/>
        <v>1900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209781</v>
      </c>
      <c r="D124" s="45">
        <f t="shared" ref="D124:G124" si="16">SUM(D125:D145)</f>
        <v>5700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216407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110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110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103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121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103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112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2995582</v>
      </c>
      <c r="D155" s="30">
        <f>SUM(D19,D20,D21,D29,D32,D57,D67,D92,D99,D124,D146,D147,D148,D153,D154,D22)</f>
        <v>68500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3085316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1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1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1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1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1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1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1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122">
        <f>14708+40</f>
        <v>14748</v>
      </c>
      <c r="I167" s="75"/>
      <c r="J167" s="2">
        <f t="shared" si="21"/>
        <v>25748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1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1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1"/>
        <v>469</v>
      </c>
    </row>
    <row r="171" spans="1:14" ht="13.5" customHeight="1" thickBot="1" x14ac:dyDescent="0.3">
      <c r="B171" s="29" t="s">
        <v>144</v>
      </c>
      <c r="C171" s="30">
        <f t="shared" ref="C171:J171" si="22">SUM(C156:C170)</f>
        <v>0</v>
      </c>
      <c r="D171" s="30">
        <f>SUM(D156:D170)</f>
        <v>850</v>
      </c>
      <c r="E171" s="30">
        <f t="shared" ref="E171:F171" si="23">SUM(E156:E170)</f>
        <v>0</v>
      </c>
      <c r="F171" s="30">
        <f t="shared" si="23"/>
        <v>78500</v>
      </c>
      <c r="G171" s="30">
        <f>SUM(G156:G170)</f>
        <v>3719</v>
      </c>
      <c r="H171" s="30">
        <f t="shared" si="22"/>
        <v>14748</v>
      </c>
      <c r="I171" s="30">
        <f t="shared" si="22"/>
        <v>2797</v>
      </c>
      <c r="J171" s="30">
        <f t="shared" si="22"/>
        <v>100614</v>
      </c>
    </row>
    <row r="172" spans="1:14" ht="16.5" customHeight="1" thickBot="1" x14ac:dyDescent="0.3">
      <c r="B172" s="34" t="s">
        <v>145</v>
      </c>
      <c r="C172" s="35">
        <f t="shared" ref="C172:I172" si="24">C155+C171</f>
        <v>2995582</v>
      </c>
      <c r="D172" s="35">
        <f>D155+D171</f>
        <v>69350</v>
      </c>
      <c r="E172" s="35">
        <f>E155+E171</f>
        <v>2370</v>
      </c>
      <c r="F172" s="35">
        <f>F155+F171</f>
        <v>91837</v>
      </c>
      <c r="G172" s="35">
        <f t="shared" si="24"/>
        <v>9246</v>
      </c>
      <c r="H172" s="35">
        <f t="shared" si="24"/>
        <v>14748</v>
      </c>
      <c r="I172" s="35">
        <f t="shared" si="24"/>
        <v>2797</v>
      </c>
      <c r="J172" s="35">
        <f>J155+J171</f>
        <v>3185930</v>
      </c>
      <c r="N172" s="55"/>
    </row>
    <row r="173" spans="1:14" ht="187.5" customHeight="1" x14ac:dyDescent="0.25">
      <c r="A173" s="81"/>
      <c r="B173" s="134" t="s">
        <v>218</v>
      </c>
      <c r="C173" s="134"/>
      <c r="D173" s="134"/>
      <c r="E173" s="134"/>
      <c r="F173" s="134"/>
      <c r="G173" s="134"/>
      <c r="H173" s="134"/>
      <c r="I173" s="134"/>
      <c r="J173" s="134"/>
    </row>
    <row r="174" spans="1:14" ht="15" customHeight="1" x14ac:dyDescent="0.25">
      <c r="D174" s="135" t="s">
        <v>174</v>
      </c>
      <c r="E174" s="135"/>
      <c r="F174" s="135"/>
      <c r="G174" s="135"/>
      <c r="H174" s="135"/>
      <c r="I174" s="135"/>
      <c r="J174" s="135"/>
    </row>
    <row r="175" spans="1:14" ht="1.5" hidden="1" customHeight="1" x14ac:dyDescent="0.25">
      <c r="D175" s="135" t="s">
        <v>175</v>
      </c>
      <c r="E175" s="135"/>
      <c r="F175" s="135"/>
      <c r="G175" s="135"/>
      <c r="H175" s="135"/>
      <c r="I175" s="135"/>
      <c r="J175" s="135"/>
    </row>
    <row r="176" spans="1:14" hidden="1" x14ac:dyDescent="0.25">
      <c r="C176" s="55"/>
      <c r="D176" s="135"/>
      <c r="E176" s="135"/>
      <c r="F176" s="135"/>
      <c r="G176" s="135"/>
      <c r="H176" s="135"/>
      <c r="I176" s="135"/>
      <c r="J176" s="135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Četvrta izmena FP 2023. A</vt:lpstr>
      <vt:lpstr>Četvrta izmena FP 2023. S</vt:lpstr>
      <vt:lpstr>Peta izmena FP 2023. A</vt:lpstr>
      <vt:lpstr>Peta izmena FP 2023. S</vt:lpstr>
      <vt:lpstr>Šesta izmena FP 2023. A</vt:lpstr>
      <vt:lpstr>Šesta izmena FP 2023. S</vt:lpstr>
      <vt:lpstr>Sedma izmena FP 2023. A</vt:lpstr>
      <vt:lpstr>Sedma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2023-11-28T12:57:25Z</cp:lastPrinted>
  <dcterms:created xsi:type="dcterms:W3CDTF">2018-12-31T10:52:34Z</dcterms:created>
  <dcterms:modified xsi:type="dcterms:W3CDTF">2023-11-29T11:58:51Z</dcterms:modified>
</cp:coreProperties>
</file>